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katelynconnizzo\Documents\Working Folder\Legislature\Legislative Reports\"/>
    </mc:Choice>
  </mc:AlternateContent>
  <xr:revisionPtr revIDLastSave="0" documentId="8_{1E4257A2-1B35-4FAC-8B21-772E42E950DB}" xr6:coauthVersionLast="41" xr6:coauthVersionMax="41" xr10:uidLastSave="{00000000-0000-0000-0000-000000000000}"/>
  <workbookProtection workbookAlgorithmName="SHA-512" workbookHashValue="Rnmyt7JwQEZAQ+olBAtyETktEnUTpBwEM8NTZWo9+8l3FWuPVbXa0eKkXPV3FHtksR5eTmCJnudnOvZOFjiywQ==" workbookSaltValue="EpiR4zFjndELB4vOZqmJfg==" workbookSpinCount="100000" lockStructure="1"/>
  <bookViews>
    <workbookView xWindow="-108" yWindow="-108" windowWidth="23256" windowHeight="12576" firstSheet="2" activeTab="5" xr2:uid="{00000000-000D-0000-FFFF-FFFF00000000}"/>
  </bookViews>
  <sheets>
    <sheet name="Data Export" sheetId="1" state="hidden" r:id="rId1"/>
    <sheet name="Data Export Variables" sheetId="5" state="hidden" r:id="rId2"/>
    <sheet name="Simulation Variable List" sheetId="17" r:id="rId3"/>
    <sheet name="Funding Weight Adjustments" sheetId="2" r:id="rId4"/>
    <sheet name="Scenario Names" sheetId="4" state="hidden" r:id="rId5"/>
    <sheet name="Simulation" sheetId="3" r:id="rId6"/>
    <sheet name="Option E" sheetId="13" state="hidden" r:id="rId7"/>
    <sheet name="Option F" sheetId="14" state="hidden" r:id="rId8"/>
    <sheet name="Small Schools Export" sheetId="11" state="hidden" r:id="rId9"/>
    <sheet name="FY18data" sheetId="16" state="hidden" r:id="rId10"/>
  </sheets>
  <definedNames>
    <definedName name="_xlnm._FilterDatabase" localSheetId="9" hidden="1">FY18data!$A$1:$S$360</definedName>
    <definedName name="_xlnm._FilterDatabase" localSheetId="5" hidden="1">Simulation!$A$24:$BE$24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 i="2" l="1"/>
  <c r="A10" i="4" l="1"/>
  <c r="A9" i="4"/>
  <c r="A8" i="4"/>
  <c r="A7" i="4"/>
  <c r="B24" i="3"/>
  <c r="C24"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AU24" i="3"/>
  <c r="AV24" i="3"/>
  <c r="AW24" i="3"/>
  <c r="AX24" i="3"/>
  <c r="AY24" i="3"/>
  <c r="AZ24" i="3"/>
  <c r="BA24" i="3"/>
  <c r="BB24" i="3"/>
  <c r="BC24" i="3"/>
  <c r="BD24" i="3"/>
  <c r="BE24" i="3"/>
  <c r="T25" i="3"/>
  <c r="U25" i="3"/>
  <c r="T26" i="3"/>
  <c r="U26" i="3"/>
  <c r="T27" i="3"/>
  <c r="U27" i="3"/>
  <c r="T28" i="3"/>
  <c r="U28" i="3"/>
  <c r="T29" i="3"/>
  <c r="U29" i="3"/>
  <c r="T30" i="3"/>
  <c r="U30" i="3"/>
  <c r="T31" i="3"/>
  <c r="U31" i="3"/>
  <c r="T32" i="3"/>
  <c r="U32" i="3"/>
  <c r="T33" i="3"/>
  <c r="U33" i="3"/>
  <c r="T34" i="3"/>
  <c r="U34" i="3"/>
  <c r="T35" i="3"/>
  <c r="U35" i="3"/>
  <c r="T36" i="3"/>
  <c r="U36" i="3"/>
  <c r="T37" i="3"/>
  <c r="U37" i="3"/>
  <c r="T38" i="3"/>
  <c r="U38" i="3"/>
  <c r="T39" i="3"/>
  <c r="U39" i="3"/>
  <c r="T40" i="3"/>
  <c r="U40" i="3"/>
  <c r="T41" i="3"/>
  <c r="U41" i="3"/>
  <c r="T42" i="3"/>
  <c r="U42" i="3"/>
  <c r="T43" i="3"/>
  <c r="U43" i="3"/>
  <c r="T44" i="3"/>
  <c r="U44" i="3"/>
  <c r="T45" i="3"/>
  <c r="U45" i="3"/>
  <c r="T46" i="3"/>
  <c r="U46" i="3"/>
  <c r="T47" i="3"/>
  <c r="U47" i="3"/>
  <c r="T48" i="3"/>
  <c r="U48" i="3"/>
  <c r="T49" i="3"/>
  <c r="U49" i="3"/>
  <c r="T50" i="3"/>
  <c r="U50" i="3"/>
  <c r="T51" i="3"/>
  <c r="U51" i="3"/>
  <c r="T52" i="3"/>
  <c r="U52" i="3"/>
  <c r="T53" i="3"/>
  <c r="U53" i="3"/>
  <c r="T54" i="3"/>
  <c r="U54" i="3"/>
  <c r="T55" i="3"/>
  <c r="U55" i="3"/>
  <c r="T56" i="3"/>
  <c r="U56" i="3"/>
  <c r="T57" i="3"/>
  <c r="U57" i="3"/>
  <c r="T58" i="3"/>
  <c r="U58" i="3"/>
  <c r="T59" i="3"/>
  <c r="U59" i="3"/>
  <c r="T60" i="3"/>
  <c r="U60" i="3"/>
  <c r="T61" i="3"/>
  <c r="U61" i="3"/>
  <c r="T62" i="3"/>
  <c r="U62" i="3"/>
  <c r="T63" i="3"/>
  <c r="U63" i="3"/>
  <c r="T64" i="3"/>
  <c r="U64" i="3"/>
  <c r="T65" i="3"/>
  <c r="U65" i="3"/>
  <c r="T66" i="3"/>
  <c r="U66" i="3"/>
  <c r="T67" i="3"/>
  <c r="U67" i="3"/>
  <c r="T68" i="3"/>
  <c r="U68" i="3"/>
  <c r="T69" i="3"/>
  <c r="U69" i="3"/>
  <c r="T70" i="3"/>
  <c r="U70" i="3"/>
  <c r="T71" i="3"/>
  <c r="U71" i="3"/>
  <c r="T72" i="3"/>
  <c r="U72" i="3"/>
  <c r="T73" i="3"/>
  <c r="U73" i="3"/>
  <c r="T74" i="3"/>
  <c r="U74" i="3"/>
  <c r="T75" i="3"/>
  <c r="U75" i="3"/>
  <c r="T76" i="3"/>
  <c r="U76" i="3"/>
  <c r="T77" i="3"/>
  <c r="U77" i="3"/>
  <c r="T78" i="3"/>
  <c r="U78" i="3"/>
  <c r="T79" i="3"/>
  <c r="U79" i="3"/>
  <c r="T80" i="3"/>
  <c r="U80" i="3"/>
  <c r="T81" i="3"/>
  <c r="U81" i="3"/>
  <c r="T82" i="3"/>
  <c r="U82" i="3"/>
  <c r="T83" i="3"/>
  <c r="U83" i="3"/>
  <c r="T84" i="3"/>
  <c r="U84" i="3"/>
  <c r="T85" i="3"/>
  <c r="U85" i="3"/>
  <c r="T86" i="3"/>
  <c r="U86" i="3"/>
  <c r="T87" i="3"/>
  <c r="U87" i="3"/>
  <c r="T88" i="3"/>
  <c r="U88" i="3"/>
  <c r="T89" i="3"/>
  <c r="U89" i="3"/>
  <c r="T90" i="3"/>
  <c r="U90" i="3"/>
  <c r="T91" i="3"/>
  <c r="U91" i="3"/>
  <c r="T92" i="3"/>
  <c r="U92" i="3"/>
  <c r="T93" i="3"/>
  <c r="U93" i="3"/>
  <c r="T94" i="3"/>
  <c r="U94" i="3"/>
  <c r="T95" i="3"/>
  <c r="U95" i="3"/>
  <c r="T96" i="3"/>
  <c r="U96" i="3"/>
  <c r="T97" i="3"/>
  <c r="U97" i="3"/>
  <c r="T98" i="3"/>
  <c r="U98" i="3"/>
  <c r="T99" i="3"/>
  <c r="U99" i="3"/>
  <c r="T100" i="3"/>
  <c r="U100" i="3"/>
  <c r="T101" i="3"/>
  <c r="U101" i="3"/>
  <c r="T102" i="3"/>
  <c r="U102" i="3"/>
  <c r="T103" i="3"/>
  <c r="U103" i="3"/>
  <c r="T104" i="3"/>
  <c r="U104" i="3"/>
  <c r="T105" i="3"/>
  <c r="U105" i="3"/>
  <c r="T106" i="3"/>
  <c r="U106" i="3"/>
  <c r="T107" i="3"/>
  <c r="U107" i="3"/>
  <c r="T108" i="3"/>
  <c r="U108" i="3"/>
  <c r="T109" i="3"/>
  <c r="U109" i="3"/>
  <c r="T110" i="3"/>
  <c r="U110" i="3"/>
  <c r="T111" i="3"/>
  <c r="U111" i="3"/>
  <c r="T112" i="3"/>
  <c r="U112" i="3"/>
  <c r="T113" i="3"/>
  <c r="U113" i="3"/>
  <c r="T114" i="3"/>
  <c r="U114" i="3"/>
  <c r="T115" i="3"/>
  <c r="U115" i="3"/>
  <c r="T116" i="3"/>
  <c r="U116" i="3"/>
  <c r="T117" i="3"/>
  <c r="U117" i="3"/>
  <c r="T118" i="3"/>
  <c r="U118" i="3"/>
  <c r="T119" i="3"/>
  <c r="U119" i="3"/>
  <c r="T120" i="3"/>
  <c r="U120" i="3"/>
  <c r="T121" i="3"/>
  <c r="U121" i="3"/>
  <c r="T122" i="3"/>
  <c r="U122" i="3"/>
  <c r="T123" i="3"/>
  <c r="U123" i="3"/>
  <c r="T124" i="3"/>
  <c r="U124" i="3"/>
  <c r="T125" i="3"/>
  <c r="U125" i="3"/>
  <c r="T126" i="3"/>
  <c r="U126" i="3"/>
  <c r="T127" i="3"/>
  <c r="U127" i="3"/>
  <c r="T128" i="3"/>
  <c r="U128" i="3"/>
  <c r="T129" i="3"/>
  <c r="U129" i="3"/>
  <c r="T130" i="3"/>
  <c r="U130" i="3"/>
  <c r="T131" i="3"/>
  <c r="U131" i="3"/>
  <c r="T132" i="3"/>
  <c r="U132" i="3"/>
  <c r="T133" i="3"/>
  <c r="U133" i="3"/>
  <c r="T134" i="3"/>
  <c r="U134" i="3"/>
  <c r="T135" i="3"/>
  <c r="U135" i="3"/>
  <c r="T136" i="3"/>
  <c r="U136" i="3"/>
  <c r="T137" i="3"/>
  <c r="U137" i="3"/>
  <c r="T138" i="3"/>
  <c r="U138" i="3"/>
  <c r="T139" i="3"/>
  <c r="U139" i="3"/>
  <c r="T140" i="3"/>
  <c r="U140" i="3"/>
  <c r="T141" i="3"/>
  <c r="U141" i="3"/>
  <c r="T142" i="3"/>
  <c r="U142" i="3"/>
  <c r="T143" i="3"/>
  <c r="U143" i="3"/>
  <c r="T144" i="3"/>
  <c r="U144" i="3"/>
  <c r="T145" i="3"/>
  <c r="U145" i="3"/>
  <c r="T146" i="3"/>
  <c r="U146" i="3"/>
  <c r="T147" i="3"/>
  <c r="U147" i="3"/>
  <c r="T148" i="3"/>
  <c r="U148" i="3"/>
  <c r="T149" i="3"/>
  <c r="U149" i="3"/>
  <c r="T150" i="3"/>
  <c r="U150" i="3"/>
  <c r="T151" i="3"/>
  <c r="U151" i="3"/>
  <c r="T152" i="3"/>
  <c r="U152" i="3"/>
  <c r="T153" i="3"/>
  <c r="U153" i="3"/>
  <c r="T154" i="3"/>
  <c r="U154" i="3"/>
  <c r="T155" i="3"/>
  <c r="U155" i="3"/>
  <c r="T156" i="3"/>
  <c r="U156" i="3"/>
  <c r="T157" i="3"/>
  <c r="U157" i="3"/>
  <c r="T158" i="3"/>
  <c r="U158" i="3"/>
  <c r="T159" i="3"/>
  <c r="U159" i="3"/>
  <c r="T160" i="3"/>
  <c r="U160" i="3"/>
  <c r="T161" i="3"/>
  <c r="U161" i="3"/>
  <c r="T162" i="3"/>
  <c r="U162" i="3"/>
  <c r="T163" i="3"/>
  <c r="U163" i="3"/>
  <c r="T164" i="3"/>
  <c r="U164" i="3"/>
  <c r="T165" i="3"/>
  <c r="U165" i="3"/>
  <c r="T166" i="3"/>
  <c r="U166" i="3"/>
  <c r="T167" i="3"/>
  <c r="U167" i="3"/>
  <c r="T168" i="3"/>
  <c r="U168" i="3"/>
  <c r="T169" i="3"/>
  <c r="U169" i="3"/>
  <c r="T170" i="3"/>
  <c r="U170" i="3"/>
  <c r="T171" i="3"/>
  <c r="U171" i="3"/>
  <c r="T172" i="3"/>
  <c r="U172" i="3"/>
  <c r="T173" i="3"/>
  <c r="U173" i="3"/>
  <c r="T174" i="3"/>
  <c r="U174" i="3"/>
  <c r="T175" i="3"/>
  <c r="U175" i="3"/>
  <c r="T176" i="3"/>
  <c r="U176" i="3"/>
  <c r="T177" i="3"/>
  <c r="U177" i="3"/>
  <c r="T178" i="3"/>
  <c r="U178" i="3"/>
  <c r="T179" i="3"/>
  <c r="U179" i="3"/>
  <c r="T180" i="3"/>
  <c r="U180" i="3"/>
  <c r="T181" i="3"/>
  <c r="U181" i="3"/>
  <c r="T182" i="3"/>
  <c r="U182" i="3"/>
  <c r="T183" i="3"/>
  <c r="U183" i="3"/>
  <c r="T184" i="3"/>
  <c r="U184" i="3"/>
  <c r="T185" i="3"/>
  <c r="U185" i="3"/>
  <c r="T186" i="3"/>
  <c r="U186" i="3"/>
  <c r="T187" i="3"/>
  <c r="U187" i="3"/>
  <c r="T188" i="3"/>
  <c r="U188" i="3"/>
  <c r="T189" i="3"/>
  <c r="U189" i="3"/>
  <c r="T190" i="3"/>
  <c r="U190" i="3"/>
  <c r="T191" i="3"/>
  <c r="U191" i="3"/>
  <c r="T192" i="3"/>
  <c r="U192" i="3"/>
  <c r="T193" i="3"/>
  <c r="U193" i="3"/>
  <c r="T194" i="3"/>
  <c r="U194" i="3"/>
  <c r="T195" i="3"/>
  <c r="U195" i="3"/>
  <c r="T196" i="3"/>
  <c r="U196" i="3"/>
  <c r="T197" i="3"/>
  <c r="U197" i="3"/>
  <c r="T198" i="3"/>
  <c r="U198" i="3"/>
  <c r="T199" i="3"/>
  <c r="U199" i="3"/>
  <c r="T200" i="3"/>
  <c r="U200" i="3"/>
  <c r="T201" i="3"/>
  <c r="U201" i="3"/>
  <c r="T202" i="3"/>
  <c r="U202" i="3"/>
  <c r="T203" i="3"/>
  <c r="U203" i="3"/>
  <c r="T204" i="3"/>
  <c r="U204" i="3"/>
  <c r="T205" i="3"/>
  <c r="U205" i="3"/>
  <c r="T206" i="3"/>
  <c r="U206" i="3"/>
  <c r="T207" i="3"/>
  <c r="U207" i="3"/>
  <c r="T208" i="3"/>
  <c r="U208" i="3"/>
  <c r="T209" i="3"/>
  <c r="U209" i="3"/>
  <c r="T210" i="3"/>
  <c r="U210" i="3"/>
  <c r="T211" i="3"/>
  <c r="U211" i="3"/>
  <c r="T212" i="3"/>
  <c r="U212" i="3"/>
  <c r="T213" i="3"/>
  <c r="U213" i="3"/>
  <c r="T214" i="3"/>
  <c r="U214" i="3"/>
  <c r="T215" i="3"/>
  <c r="U215" i="3"/>
  <c r="T216" i="3"/>
  <c r="U216" i="3"/>
  <c r="T217" i="3"/>
  <c r="U217" i="3"/>
  <c r="T218" i="3"/>
  <c r="U218" i="3"/>
  <c r="T219" i="3"/>
  <c r="U219" i="3"/>
  <c r="T220" i="3"/>
  <c r="U220" i="3"/>
  <c r="T221" i="3"/>
  <c r="U221" i="3"/>
  <c r="T222" i="3"/>
  <c r="U222" i="3"/>
  <c r="T223" i="3"/>
  <c r="U223" i="3"/>
  <c r="T224" i="3"/>
  <c r="U224" i="3"/>
  <c r="T225" i="3"/>
  <c r="U225" i="3"/>
  <c r="T226" i="3"/>
  <c r="U226" i="3"/>
  <c r="T227" i="3"/>
  <c r="U227" i="3"/>
  <c r="T228" i="3"/>
  <c r="U228" i="3"/>
  <c r="T229" i="3"/>
  <c r="U229" i="3"/>
  <c r="T230" i="3"/>
  <c r="U230" i="3"/>
  <c r="T231" i="3"/>
  <c r="U231" i="3"/>
  <c r="T232" i="3"/>
  <c r="U232" i="3"/>
  <c r="T233" i="3"/>
  <c r="U233" i="3"/>
  <c r="T234" i="3"/>
  <c r="U234" i="3"/>
  <c r="T235" i="3"/>
  <c r="U235" i="3"/>
  <c r="T236" i="3"/>
  <c r="U236" i="3"/>
  <c r="T237" i="3"/>
  <c r="U237" i="3"/>
  <c r="T238" i="3"/>
  <c r="U238" i="3"/>
  <c r="T239" i="3"/>
  <c r="U239" i="3"/>
  <c r="T240" i="3"/>
  <c r="U240" i="3"/>
  <c r="T241" i="3"/>
  <c r="U241" i="3"/>
  <c r="T242" i="3"/>
  <c r="U242" i="3"/>
  <c r="A24" i="3"/>
  <c r="C304" i="16" l="1"/>
  <c r="C305" i="16"/>
  <c r="C306" i="16"/>
  <c r="C307" i="16"/>
  <c r="C308" i="16"/>
  <c r="C309" i="16"/>
  <c r="C310" i="16"/>
  <c r="C311" i="16"/>
  <c r="C312" i="16"/>
  <c r="C313" i="16"/>
  <c r="C314" i="16"/>
  <c r="C315" i="16"/>
  <c r="C316" i="16"/>
  <c r="C317" i="16"/>
  <c r="C318" i="16"/>
  <c r="C319" i="16"/>
  <c r="C320" i="16"/>
  <c r="C321" i="16"/>
  <c r="C322" i="16"/>
  <c r="C323" i="16"/>
  <c r="C324" i="16"/>
  <c r="C325" i="16"/>
  <c r="C326" i="16"/>
  <c r="C327" i="16"/>
  <c r="C328" i="16"/>
  <c r="C329" i="16"/>
  <c r="C330" i="16"/>
  <c r="C331" i="16"/>
  <c r="C332" i="16"/>
  <c r="C333" i="16"/>
  <c r="C334" i="16"/>
  <c r="C335" i="16"/>
  <c r="C336" i="16"/>
  <c r="C337" i="16"/>
  <c r="C338" i="16"/>
  <c r="C339" i="16"/>
  <c r="C340" i="16"/>
  <c r="C341" i="16"/>
  <c r="C342" i="16"/>
  <c r="C343" i="16"/>
  <c r="C344" i="16"/>
  <c r="C345" i="16"/>
  <c r="C346" i="16"/>
  <c r="C347" i="16"/>
  <c r="C348" i="16"/>
  <c r="C349" i="16"/>
  <c r="C350" i="16"/>
  <c r="C351" i="16"/>
  <c r="C352" i="16"/>
  <c r="C353" i="16"/>
  <c r="C354" i="16"/>
  <c r="C355" i="16"/>
  <c r="C356" i="16"/>
  <c r="C357" i="16"/>
  <c r="C358" i="16"/>
  <c r="C359" i="16"/>
  <c r="C360" i="16"/>
  <c r="H5" i="2" l="1"/>
  <c r="E25" i="3" l="1"/>
  <c r="F25" i="3"/>
  <c r="G25" i="3"/>
  <c r="H25" i="3"/>
  <c r="J25" i="3"/>
  <c r="K25" i="3"/>
  <c r="L25" i="3"/>
  <c r="M25" i="3"/>
  <c r="N25" i="3"/>
  <c r="O25" i="3"/>
  <c r="P25" i="3"/>
  <c r="Q25" i="3"/>
  <c r="V25" i="3"/>
  <c r="X25" i="3"/>
  <c r="Z25" i="3"/>
  <c r="AB25" i="3"/>
  <c r="AD25" i="3"/>
  <c r="E26" i="3"/>
  <c r="F26" i="3"/>
  <c r="G26" i="3"/>
  <c r="H26" i="3"/>
  <c r="J26" i="3"/>
  <c r="K26" i="3"/>
  <c r="L26" i="3"/>
  <c r="M26" i="3"/>
  <c r="N26" i="3"/>
  <c r="O26" i="3"/>
  <c r="P26" i="3"/>
  <c r="Q26" i="3"/>
  <c r="V26" i="3"/>
  <c r="X26" i="3"/>
  <c r="Z26" i="3"/>
  <c r="AA26" i="3" s="1"/>
  <c r="AB26" i="3"/>
  <c r="AD26" i="3"/>
  <c r="E27" i="3"/>
  <c r="F27" i="3"/>
  <c r="G27" i="3"/>
  <c r="H27" i="3"/>
  <c r="J27" i="3"/>
  <c r="K27" i="3"/>
  <c r="L27" i="3"/>
  <c r="M27" i="3"/>
  <c r="N27" i="3"/>
  <c r="O27" i="3"/>
  <c r="P27" i="3"/>
  <c r="Q27" i="3"/>
  <c r="V27" i="3"/>
  <c r="X27" i="3"/>
  <c r="Z27" i="3"/>
  <c r="AB27" i="3"/>
  <c r="AD27" i="3"/>
  <c r="E28" i="3"/>
  <c r="F28" i="3"/>
  <c r="G28" i="3"/>
  <c r="H28" i="3"/>
  <c r="J28" i="3"/>
  <c r="K28" i="3"/>
  <c r="L28" i="3"/>
  <c r="M28" i="3"/>
  <c r="N28" i="3"/>
  <c r="O28" i="3"/>
  <c r="P28" i="3"/>
  <c r="Q28" i="3"/>
  <c r="V28" i="3"/>
  <c r="X28" i="3"/>
  <c r="Z28" i="3"/>
  <c r="AB28" i="3"/>
  <c r="AD28" i="3"/>
  <c r="E29" i="3"/>
  <c r="F29" i="3"/>
  <c r="G29" i="3"/>
  <c r="H29" i="3"/>
  <c r="J29" i="3"/>
  <c r="K29" i="3"/>
  <c r="L29" i="3"/>
  <c r="M29" i="3"/>
  <c r="N29" i="3"/>
  <c r="O29" i="3"/>
  <c r="P29" i="3"/>
  <c r="Q29" i="3"/>
  <c r="V29" i="3"/>
  <c r="X29" i="3"/>
  <c r="Z29" i="3"/>
  <c r="AB29" i="3"/>
  <c r="AD29" i="3"/>
  <c r="E30" i="3"/>
  <c r="F30" i="3"/>
  <c r="G30" i="3"/>
  <c r="H30" i="3"/>
  <c r="J30" i="3"/>
  <c r="K30" i="3"/>
  <c r="L30" i="3"/>
  <c r="M30" i="3"/>
  <c r="N30" i="3"/>
  <c r="O30" i="3"/>
  <c r="P30" i="3"/>
  <c r="Q30" i="3"/>
  <c r="V30" i="3"/>
  <c r="X30" i="3"/>
  <c r="Z30" i="3"/>
  <c r="AB30" i="3"/>
  <c r="AD30" i="3"/>
  <c r="E31" i="3"/>
  <c r="F31" i="3"/>
  <c r="G31" i="3"/>
  <c r="H31" i="3"/>
  <c r="J31" i="3"/>
  <c r="K31" i="3"/>
  <c r="L31" i="3"/>
  <c r="M31" i="3"/>
  <c r="N31" i="3"/>
  <c r="O31" i="3"/>
  <c r="P31" i="3"/>
  <c r="Q31" i="3"/>
  <c r="V31" i="3"/>
  <c r="X31" i="3"/>
  <c r="Z31" i="3"/>
  <c r="AB31" i="3"/>
  <c r="AD31" i="3"/>
  <c r="E32" i="3"/>
  <c r="F32" i="3"/>
  <c r="G32" i="3"/>
  <c r="H32" i="3"/>
  <c r="J32" i="3"/>
  <c r="K32" i="3"/>
  <c r="L32" i="3"/>
  <c r="M32" i="3"/>
  <c r="N32" i="3"/>
  <c r="O32" i="3"/>
  <c r="P32" i="3"/>
  <c r="Q32" i="3"/>
  <c r="V32" i="3"/>
  <c r="X32" i="3"/>
  <c r="Z32" i="3"/>
  <c r="AB32" i="3"/>
  <c r="AD32" i="3"/>
  <c r="E33" i="3"/>
  <c r="F33" i="3"/>
  <c r="G33" i="3"/>
  <c r="H33" i="3"/>
  <c r="J33" i="3"/>
  <c r="K33" i="3"/>
  <c r="L33" i="3"/>
  <c r="M33" i="3"/>
  <c r="N33" i="3"/>
  <c r="O33" i="3"/>
  <c r="P33" i="3"/>
  <c r="Q33" i="3"/>
  <c r="V33" i="3"/>
  <c r="X33" i="3"/>
  <c r="Z33" i="3"/>
  <c r="AB33" i="3"/>
  <c r="AD33" i="3"/>
  <c r="E34" i="3"/>
  <c r="F34" i="3"/>
  <c r="G34" i="3"/>
  <c r="H34" i="3"/>
  <c r="J34" i="3"/>
  <c r="K34" i="3"/>
  <c r="L34" i="3"/>
  <c r="M34" i="3"/>
  <c r="N34" i="3"/>
  <c r="O34" i="3"/>
  <c r="P34" i="3"/>
  <c r="Q34" i="3"/>
  <c r="V34" i="3"/>
  <c r="X34" i="3"/>
  <c r="Z34" i="3"/>
  <c r="AA34" i="3" s="1"/>
  <c r="AB34" i="3"/>
  <c r="AD34" i="3"/>
  <c r="E35" i="3"/>
  <c r="F35" i="3"/>
  <c r="G35" i="3"/>
  <c r="H35" i="3"/>
  <c r="J35" i="3"/>
  <c r="K35" i="3"/>
  <c r="L35" i="3"/>
  <c r="M35" i="3"/>
  <c r="N35" i="3"/>
  <c r="O35" i="3"/>
  <c r="P35" i="3"/>
  <c r="Q35" i="3"/>
  <c r="V35" i="3"/>
  <c r="X35" i="3"/>
  <c r="Z35" i="3"/>
  <c r="AB35" i="3"/>
  <c r="AD35" i="3"/>
  <c r="E36" i="3"/>
  <c r="F36" i="3"/>
  <c r="G36" i="3"/>
  <c r="H36" i="3"/>
  <c r="J36" i="3"/>
  <c r="K36" i="3"/>
  <c r="L36" i="3"/>
  <c r="M36" i="3"/>
  <c r="N36" i="3"/>
  <c r="O36" i="3"/>
  <c r="P36" i="3"/>
  <c r="Q36" i="3"/>
  <c r="V36" i="3"/>
  <c r="X36" i="3"/>
  <c r="Z36" i="3"/>
  <c r="AB36" i="3"/>
  <c r="AD36" i="3"/>
  <c r="E37" i="3"/>
  <c r="F37" i="3"/>
  <c r="G37" i="3"/>
  <c r="H37" i="3"/>
  <c r="J37" i="3"/>
  <c r="K37" i="3"/>
  <c r="L37" i="3"/>
  <c r="M37" i="3"/>
  <c r="N37" i="3"/>
  <c r="O37" i="3"/>
  <c r="P37" i="3"/>
  <c r="Q37" i="3"/>
  <c r="V37" i="3"/>
  <c r="X37" i="3"/>
  <c r="Z37" i="3"/>
  <c r="AB37" i="3"/>
  <c r="AD37" i="3"/>
  <c r="E38" i="3"/>
  <c r="F38" i="3"/>
  <c r="G38" i="3"/>
  <c r="H38" i="3"/>
  <c r="J38" i="3"/>
  <c r="K38" i="3"/>
  <c r="L38" i="3"/>
  <c r="M38" i="3"/>
  <c r="N38" i="3"/>
  <c r="O38" i="3"/>
  <c r="P38" i="3"/>
  <c r="Q38" i="3"/>
  <c r="V38" i="3"/>
  <c r="X38" i="3"/>
  <c r="Z38" i="3"/>
  <c r="AB38" i="3"/>
  <c r="AD38" i="3"/>
  <c r="E39" i="3"/>
  <c r="F39" i="3"/>
  <c r="G39" i="3"/>
  <c r="H39" i="3"/>
  <c r="J39" i="3"/>
  <c r="K39" i="3"/>
  <c r="L39" i="3"/>
  <c r="M39" i="3"/>
  <c r="N39" i="3"/>
  <c r="O39" i="3"/>
  <c r="P39" i="3"/>
  <c r="Q39" i="3"/>
  <c r="V39" i="3"/>
  <c r="X39" i="3"/>
  <c r="Z39" i="3"/>
  <c r="AB39" i="3"/>
  <c r="AD39" i="3"/>
  <c r="E40" i="3"/>
  <c r="F40" i="3"/>
  <c r="G40" i="3"/>
  <c r="H40" i="3"/>
  <c r="J40" i="3"/>
  <c r="K40" i="3"/>
  <c r="L40" i="3"/>
  <c r="M40" i="3"/>
  <c r="N40" i="3"/>
  <c r="O40" i="3"/>
  <c r="P40" i="3"/>
  <c r="Q40" i="3"/>
  <c r="V40" i="3"/>
  <c r="X40" i="3"/>
  <c r="Z40" i="3"/>
  <c r="AB40" i="3"/>
  <c r="AD40" i="3"/>
  <c r="E41" i="3"/>
  <c r="F41" i="3"/>
  <c r="G41" i="3"/>
  <c r="H41" i="3"/>
  <c r="J41" i="3"/>
  <c r="K41" i="3"/>
  <c r="L41" i="3"/>
  <c r="M41" i="3"/>
  <c r="N41" i="3"/>
  <c r="O41" i="3"/>
  <c r="P41" i="3"/>
  <c r="Q41" i="3"/>
  <c r="V41" i="3"/>
  <c r="X41" i="3"/>
  <c r="Z41" i="3"/>
  <c r="AB41" i="3"/>
  <c r="AD41" i="3"/>
  <c r="E42" i="3"/>
  <c r="F42" i="3"/>
  <c r="G42" i="3"/>
  <c r="H42" i="3"/>
  <c r="J42" i="3"/>
  <c r="K42" i="3"/>
  <c r="L42" i="3"/>
  <c r="M42" i="3"/>
  <c r="N42" i="3"/>
  <c r="O42" i="3"/>
  <c r="P42" i="3"/>
  <c r="Q42" i="3"/>
  <c r="V42" i="3"/>
  <c r="X42" i="3"/>
  <c r="Z42" i="3"/>
  <c r="AB42" i="3"/>
  <c r="AD42" i="3"/>
  <c r="E43" i="3"/>
  <c r="F43" i="3"/>
  <c r="G43" i="3"/>
  <c r="H43" i="3"/>
  <c r="J43" i="3"/>
  <c r="K43" i="3"/>
  <c r="L43" i="3"/>
  <c r="M43" i="3"/>
  <c r="N43" i="3"/>
  <c r="O43" i="3"/>
  <c r="P43" i="3"/>
  <c r="Q43" i="3"/>
  <c r="V43" i="3"/>
  <c r="X43" i="3"/>
  <c r="Z43" i="3"/>
  <c r="AB43" i="3"/>
  <c r="AD43" i="3"/>
  <c r="E44" i="3"/>
  <c r="F44" i="3"/>
  <c r="G44" i="3"/>
  <c r="H44" i="3"/>
  <c r="J44" i="3"/>
  <c r="K44" i="3"/>
  <c r="L44" i="3"/>
  <c r="M44" i="3"/>
  <c r="N44" i="3"/>
  <c r="O44" i="3"/>
  <c r="P44" i="3"/>
  <c r="Q44" i="3"/>
  <c r="V44" i="3"/>
  <c r="X44" i="3"/>
  <c r="Z44" i="3"/>
  <c r="AB44" i="3"/>
  <c r="AD44" i="3"/>
  <c r="E45" i="3"/>
  <c r="F45" i="3"/>
  <c r="G45" i="3"/>
  <c r="H45" i="3"/>
  <c r="J45" i="3"/>
  <c r="K45" i="3"/>
  <c r="L45" i="3"/>
  <c r="M45" i="3"/>
  <c r="N45" i="3"/>
  <c r="O45" i="3"/>
  <c r="P45" i="3"/>
  <c r="Q45" i="3"/>
  <c r="V45" i="3"/>
  <c r="X45" i="3"/>
  <c r="Z45" i="3"/>
  <c r="AB45" i="3"/>
  <c r="AD45" i="3"/>
  <c r="E46" i="3"/>
  <c r="F46" i="3"/>
  <c r="G46" i="3"/>
  <c r="H46" i="3"/>
  <c r="J46" i="3"/>
  <c r="K46" i="3"/>
  <c r="L46" i="3"/>
  <c r="M46" i="3"/>
  <c r="N46" i="3"/>
  <c r="O46" i="3"/>
  <c r="P46" i="3"/>
  <c r="Q46" i="3"/>
  <c r="V46" i="3"/>
  <c r="X46" i="3"/>
  <c r="Z46" i="3"/>
  <c r="AB46" i="3"/>
  <c r="AD46" i="3"/>
  <c r="E47" i="3"/>
  <c r="F47" i="3"/>
  <c r="G47" i="3"/>
  <c r="H47" i="3"/>
  <c r="J47" i="3"/>
  <c r="K47" i="3"/>
  <c r="L47" i="3"/>
  <c r="M47" i="3"/>
  <c r="N47" i="3"/>
  <c r="O47" i="3"/>
  <c r="P47" i="3"/>
  <c r="Q47" i="3"/>
  <c r="V47" i="3"/>
  <c r="X47" i="3"/>
  <c r="Z47" i="3"/>
  <c r="AB47" i="3"/>
  <c r="AD47" i="3"/>
  <c r="E48" i="3"/>
  <c r="F48" i="3"/>
  <c r="G48" i="3"/>
  <c r="H48" i="3"/>
  <c r="J48" i="3"/>
  <c r="K48" i="3"/>
  <c r="L48" i="3"/>
  <c r="M48" i="3"/>
  <c r="N48" i="3"/>
  <c r="O48" i="3"/>
  <c r="P48" i="3"/>
  <c r="Q48" i="3"/>
  <c r="V48" i="3"/>
  <c r="X48" i="3"/>
  <c r="Z48" i="3"/>
  <c r="AB48" i="3"/>
  <c r="AD48" i="3"/>
  <c r="E49" i="3"/>
  <c r="F49" i="3"/>
  <c r="G49" i="3"/>
  <c r="H49" i="3"/>
  <c r="J49" i="3"/>
  <c r="K49" i="3"/>
  <c r="L49" i="3"/>
  <c r="M49" i="3"/>
  <c r="N49" i="3"/>
  <c r="O49" i="3"/>
  <c r="P49" i="3"/>
  <c r="Q49" i="3"/>
  <c r="V49" i="3"/>
  <c r="X49" i="3"/>
  <c r="Z49" i="3"/>
  <c r="AB49" i="3"/>
  <c r="AD49" i="3"/>
  <c r="E50" i="3"/>
  <c r="F50" i="3"/>
  <c r="G50" i="3"/>
  <c r="H50" i="3"/>
  <c r="J50" i="3"/>
  <c r="K50" i="3"/>
  <c r="L50" i="3"/>
  <c r="M50" i="3"/>
  <c r="N50" i="3"/>
  <c r="O50" i="3"/>
  <c r="P50" i="3"/>
  <c r="Q50" i="3"/>
  <c r="V50" i="3"/>
  <c r="X50" i="3"/>
  <c r="Z50" i="3"/>
  <c r="AB50" i="3"/>
  <c r="AD50" i="3"/>
  <c r="E51" i="3"/>
  <c r="F51" i="3"/>
  <c r="G51" i="3"/>
  <c r="H51" i="3"/>
  <c r="J51" i="3"/>
  <c r="K51" i="3"/>
  <c r="L51" i="3"/>
  <c r="M51" i="3"/>
  <c r="N51" i="3"/>
  <c r="O51" i="3"/>
  <c r="P51" i="3"/>
  <c r="Q51" i="3"/>
  <c r="V51" i="3"/>
  <c r="X51" i="3"/>
  <c r="Z51" i="3"/>
  <c r="AB51" i="3"/>
  <c r="AD51" i="3"/>
  <c r="E52" i="3"/>
  <c r="F52" i="3"/>
  <c r="G52" i="3"/>
  <c r="H52" i="3"/>
  <c r="J52" i="3"/>
  <c r="K52" i="3"/>
  <c r="L52" i="3"/>
  <c r="M52" i="3"/>
  <c r="N52" i="3"/>
  <c r="O52" i="3"/>
  <c r="P52" i="3"/>
  <c r="Q52" i="3"/>
  <c r="V52" i="3"/>
  <c r="X52" i="3"/>
  <c r="Z52" i="3"/>
  <c r="AB52" i="3"/>
  <c r="AD52" i="3"/>
  <c r="E53" i="3"/>
  <c r="F53" i="3"/>
  <c r="G53" i="3"/>
  <c r="H53" i="3"/>
  <c r="J53" i="3"/>
  <c r="K53" i="3"/>
  <c r="L53" i="3"/>
  <c r="M53" i="3"/>
  <c r="N53" i="3"/>
  <c r="O53" i="3"/>
  <c r="P53" i="3"/>
  <c r="Q53" i="3"/>
  <c r="V53" i="3"/>
  <c r="X53" i="3"/>
  <c r="Z53" i="3"/>
  <c r="AB53" i="3"/>
  <c r="AD53" i="3"/>
  <c r="E54" i="3"/>
  <c r="F54" i="3"/>
  <c r="G54" i="3"/>
  <c r="H54" i="3"/>
  <c r="J54" i="3"/>
  <c r="K54" i="3"/>
  <c r="L54" i="3"/>
  <c r="M54" i="3"/>
  <c r="N54" i="3"/>
  <c r="O54" i="3"/>
  <c r="P54" i="3"/>
  <c r="Q54" i="3"/>
  <c r="V54" i="3"/>
  <c r="X54" i="3"/>
  <c r="Z54" i="3"/>
  <c r="AB54" i="3"/>
  <c r="AD54" i="3"/>
  <c r="E55" i="3"/>
  <c r="F55" i="3"/>
  <c r="G55" i="3"/>
  <c r="H55" i="3"/>
  <c r="J55" i="3"/>
  <c r="K55" i="3"/>
  <c r="L55" i="3"/>
  <c r="M55" i="3"/>
  <c r="N55" i="3"/>
  <c r="O55" i="3"/>
  <c r="P55" i="3"/>
  <c r="Q55" i="3"/>
  <c r="V55" i="3"/>
  <c r="X55" i="3"/>
  <c r="Z55" i="3"/>
  <c r="AB55" i="3"/>
  <c r="AD55" i="3"/>
  <c r="E56" i="3"/>
  <c r="F56" i="3"/>
  <c r="G56" i="3"/>
  <c r="H56" i="3"/>
  <c r="J56" i="3"/>
  <c r="K56" i="3"/>
  <c r="L56" i="3"/>
  <c r="M56" i="3"/>
  <c r="N56" i="3"/>
  <c r="O56" i="3"/>
  <c r="P56" i="3"/>
  <c r="Q56" i="3"/>
  <c r="V56" i="3"/>
  <c r="X56" i="3"/>
  <c r="Z56" i="3"/>
  <c r="AB56" i="3"/>
  <c r="AD56" i="3"/>
  <c r="E57" i="3"/>
  <c r="F57" i="3"/>
  <c r="G57" i="3"/>
  <c r="H57" i="3"/>
  <c r="J57" i="3"/>
  <c r="K57" i="3"/>
  <c r="L57" i="3"/>
  <c r="M57" i="3"/>
  <c r="N57" i="3"/>
  <c r="O57" i="3"/>
  <c r="P57" i="3"/>
  <c r="Q57" i="3"/>
  <c r="V57" i="3"/>
  <c r="X57" i="3"/>
  <c r="Z57" i="3"/>
  <c r="AB57" i="3"/>
  <c r="AD57" i="3"/>
  <c r="E58" i="3"/>
  <c r="F58" i="3"/>
  <c r="G58" i="3"/>
  <c r="H58" i="3"/>
  <c r="J58" i="3"/>
  <c r="K58" i="3"/>
  <c r="L58" i="3"/>
  <c r="M58" i="3"/>
  <c r="N58" i="3"/>
  <c r="O58" i="3"/>
  <c r="P58" i="3"/>
  <c r="Q58" i="3"/>
  <c r="V58" i="3"/>
  <c r="X58" i="3"/>
  <c r="Z58" i="3"/>
  <c r="AB58" i="3"/>
  <c r="AD58" i="3"/>
  <c r="E59" i="3"/>
  <c r="F59" i="3"/>
  <c r="G59" i="3"/>
  <c r="H59" i="3"/>
  <c r="J59" i="3"/>
  <c r="K59" i="3"/>
  <c r="L59" i="3"/>
  <c r="M59" i="3"/>
  <c r="N59" i="3"/>
  <c r="O59" i="3"/>
  <c r="P59" i="3"/>
  <c r="Q59" i="3"/>
  <c r="V59" i="3"/>
  <c r="X59" i="3"/>
  <c r="Z59" i="3"/>
  <c r="AB59" i="3"/>
  <c r="AD59" i="3"/>
  <c r="E60" i="3"/>
  <c r="F60" i="3"/>
  <c r="G60" i="3"/>
  <c r="H60" i="3"/>
  <c r="J60" i="3"/>
  <c r="K60" i="3"/>
  <c r="L60" i="3"/>
  <c r="M60" i="3"/>
  <c r="N60" i="3"/>
  <c r="O60" i="3"/>
  <c r="P60" i="3"/>
  <c r="Q60" i="3"/>
  <c r="V60" i="3"/>
  <c r="X60" i="3"/>
  <c r="Z60" i="3"/>
  <c r="AB60" i="3"/>
  <c r="AD60" i="3"/>
  <c r="E61" i="3"/>
  <c r="F61" i="3"/>
  <c r="G61" i="3"/>
  <c r="H61" i="3"/>
  <c r="J61" i="3"/>
  <c r="K61" i="3"/>
  <c r="L61" i="3"/>
  <c r="M61" i="3"/>
  <c r="N61" i="3"/>
  <c r="O61" i="3"/>
  <c r="P61" i="3"/>
  <c r="Q61" i="3"/>
  <c r="V61" i="3"/>
  <c r="X61" i="3"/>
  <c r="Z61" i="3"/>
  <c r="AB61" i="3"/>
  <c r="AD61" i="3"/>
  <c r="E62" i="3"/>
  <c r="F62" i="3"/>
  <c r="G62" i="3"/>
  <c r="H62" i="3"/>
  <c r="J62" i="3"/>
  <c r="K62" i="3"/>
  <c r="L62" i="3"/>
  <c r="M62" i="3"/>
  <c r="N62" i="3"/>
  <c r="O62" i="3"/>
  <c r="P62" i="3"/>
  <c r="Q62" i="3"/>
  <c r="V62" i="3"/>
  <c r="X62" i="3"/>
  <c r="Z62" i="3"/>
  <c r="AB62" i="3"/>
  <c r="AD62" i="3"/>
  <c r="E63" i="3"/>
  <c r="F63" i="3"/>
  <c r="G63" i="3"/>
  <c r="H63" i="3"/>
  <c r="J63" i="3"/>
  <c r="K63" i="3"/>
  <c r="L63" i="3"/>
  <c r="M63" i="3"/>
  <c r="N63" i="3"/>
  <c r="O63" i="3"/>
  <c r="P63" i="3"/>
  <c r="Q63" i="3"/>
  <c r="V63" i="3"/>
  <c r="X63" i="3"/>
  <c r="Z63" i="3"/>
  <c r="AB63" i="3"/>
  <c r="AD63" i="3"/>
  <c r="E64" i="3"/>
  <c r="F64" i="3"/>
  <c r="G64" i="3"/>
  <c r="H64" i="3"/>
  <c r="J64" i="3"/>
  <c r="K64" i="3"/>
  <c r="L64" i="3"/>
  <c r="M64" i="3"/>
  <c r="N64" i="3"/>
  <c r="O64" i="3"/>
  <c r="P64" i="3"/>
  <c r="Q64" i="3"/>
  <c r="V64" i="3"/>
  <c r="X64" i="3"/>
  <c r="Z64" i="3"/>
  <c r="AB64" i="3"/>
  <c r="AD64" i="3"/>
  <c r="E65" i="3"/>
  <c r="F65" i="3"/>
  <c r="G65" i="3"/>
  <c r="H65" i="3"/>
  <c r="J65" i="3"/>
  <c r="K65" i="3"/>
  <c r="L65" i="3"/>
  <c r="M65" i="3"/>
  <c r="N65" i="3"/>
  <c r="O65" i="3"/>
  <c r="P65" i="3"/>
  <c r="Q65" i="3"/>
  <c r="V65" i="3"/>
  <c r="X65" i="3"/>
  <c r="Z65" i="3"/>
  <c r="AB65" i="3"/>
  <c r="AD65" i="3"/>
  <c r="E66" i="3"/>
  <c r="F66" i="3"/>
  <c r="G66" i="3"/>
  <c r="H66" i="3"/>
  <c r="J66" i="3"/>
  <c r="K66" i="3"/>
  <c r="L66" i="3"/>
  <c r="M66" i="3"/>
  <c r="N66" i="3"/>
  <c r="O66" i="3"/>
  <c r="P66" i="3"/>
  <c r="Q66" i="3"/>
  <c r="V66" i="3"/>
  <c r="X66" i="3"/>
  <c r="Z66" i="3"/>
  <c r="AB66" i="3"/>
  <c r="AD66" i="3"/>
  <c r="E67" i="3"/>
  <c r="F67" i="3"/>
  <c r="G67" i="3"/>
  <c r="H67" i="3"/>
  <c r="J67" i="3"/>
  <c r="K67" i="3"/>
  <c r="L67" i="3"/>
  <c r="M67" i="3"/>
  <c r="N67" i="3"/>
  <c r="O67" i="3"/>
  <c r="P67" i="3"/>
  <c r="Q67" i="3"/>
  <c r="V67" i="3"/>
  <c r="X67" i="3"/>
  <c r="Z67" i="3"/>
  <c r="AB67" i="3"/>
  <c r="AD67" i="3"/>
  <c r="E68" i="3"/>
  <c r="F68" i="3"/>
  <c r="G68" i="3"/>
  <c r="H68" i="3"/>
  <c r="J68" i="3"/>
  <c r="K68" i="3"/>
  <c r="L68" i="3"/>
  <c r="M68" i="3"/>
  <c r="N68" i="3"/>
  <c r="O68" i="3"/>
  <c r="P68" i="3"/>
  <c r="Q68" i="3"/>
  <c r="V68" i="3"/>
  <c r="X68" i="3"/>
  <c r="Z68" i="3"/>
  <c r="AB68" i="3"/>
  <c r="AD68" i="3"/>
  <c r="E69" i="3"/>
  <c r="F69" i="3"/>
  <c r="G69" i="3"/>
  <c r="H69" i="3"/>
  <c r="J69" i="3"/>
  <c r="K69" i="3"/>
  <c r="L69" i="3"/>
  <c r="M69" i="3"/>
  <c r="N69" i="3"/>
  <c r="O69" i="3"/>
  <c r="P69" i="3"/>
  <c r="Q69" i="3"/>
  <c r="V69" i="3"/>
  <c r="X69" i="3"/>
  <c r="Z69" i="3"/>
  <c r="AB69" i="3"/>
  <c r="AD69" i="3"/>
  <c r="E70" i="3"/>
  <c r="F70" i="3"/>
  <c r="G70" i="3"/>
  <c r="H70" i="3"/>
  <c r="J70" i="3"/>
  <c r="K70" i="3"/>
  <c r="L70" i="3"/>
  <c r="M70" i="3"/>
  <c r="N70" i="3"/>
  <c r="O70" i="3"/>
  <c r="P70" i="3"/>
  <c r="Q70" i="3"/>
  <c r="V70" i="3"/>
  <c r="X70" i="3"/>
  <c r="Z70" i="3"/>
  <c r="AB70" i="3"/>
  <c r="AD70" i="3"/>
  <c r="E71" i="3"/>
  <c r="F71" i="3"/>
  <c r="G71" i="3"/>
  <c r="H71" i="3"/>
  <c r="J71" i="3"/>
  <c r="K71" i="3"/>
  <c r="L71" i="3"/>
  <c r="M71" i="3"/>
  <c r="N71" i="3"/>
  <c r="O71" i="3"/>
  <c r="P71" i="3"/>
  <c r="Q71" i="3"/>
  <c r="V71" i="3"/>
  <c r="X71" i="3"/>
  <c r="Z71" i="3"/>
  <c r="AB71" i="3"/>
  <c r="AD71" i="3"/>
  <c r="E72" i="3"/>
  <c r="F72" i="3"/>
  <c r="G72" i="3"/>
  <c r="H72" i="3"/>
  <c r="J72" i="3"/>
  <c r="K72" i="3"/>
  <c r="L72" i="3"/>
  <c r="M72" i="3"/>
  <c r="N72" i="3"/>
  <c r="O72" i="3"/>
  <c r="P72" i="3"/>
  <c r="Q72" i="3"/>
  <c r="V72" i="3"/>
  <c r="X72" i="3"/>
  <c r="Z72" i="3"/>
  <c r="AB72" i="3"/>
  <c r="AD72" i="3"/>
  <c r="E73" i="3"/>
  <c r="F73" i="3"/>
  <c r="G73" i="3"/>
  <c r="H73" i="3"/>
  <c r="J73" i="3"/>
  <c r="K73" i="3"/>
  <c r="L73" i="3"/>
  <c r="M73" i="3"/>
  <c r="N73" i="3"/>
  <c r="O73" i="3"/>
  <c r="P73" i="3"/>
  <c r="Q73" i="3"/>
  <c r="V73" i="3"/>
  <c r="X73" i="3"/>
  <c r="Z73" i="3"/>
  <c r="AB73" i="3"/>
  <c r="AD73" i="3"/>
  <c r="E74" i="3"/>
  <c r="F74" i="3"/>
  <c r="G74" i="3"/>
  <c r="H74" i="3"/>
  <c r="J74" i="3"/>
  <c r="K74" i="3"/>
  <c r="L74" i="3"/>
  <c r="M74" i="3"/>
  <c r="N74" i="3"/>
  <c r="O74" i="3"/>
  <c r="P74" i="3"/>
  <c r="Q74" i="3"/>
  <c r="V74" i="3"/>
  <c r="X74" i="3"/>
  <c r="Z74" i="3"/>
  <c r="AB74" i="3"/>
  <c r="AD74" i="3"/>
  <c r="E75" i="3"/>
  <c r="F75" i="3"/>
  <c r="G75" i="3"/>
  <c r="H75" i="3"/>
  <c r="J75" i="3"/>
  <c r="K75" i="3"/>
  <c r="L75" i="3"/>
  <c r="M75" i="3"/>
  <c r="N75" i="3"/>
  <c r="O75" i="3"/>
  <c r="P75" i="3"/>
  <c r="Q75" i="3"/>
  <c r="V75" i="3"/>
  <c r="X75" i="3"/>
  <c r="Z75" i="3"/>
  <c r="AB75" i="3"/>
  <c r="AD75" i="3"/>
  <c r="E76" i="3"/>
  <c r="F76" i="3"/>
  <c r="G76" i="3"/>
  <c r="H76" i="3"/>
  <c r="J76" i="3"/>
  <c r="K76" i="3"/>
  <c r="L76" i="3"/>
  <c r="M76" i="3"/>
  <c r="N76" i="3"/>
  <c r="O76" i="3"/>
  <c r="P76" i="3"/>
  <c r="Q76" i="3"/>
  <c r="V76" i="3"/>
  <c r="X76" i="3"/>
  <c r="Z76" i="3"/>
  <c r="AB76" i="3"/>
  <c r="AD76" i="3"/>
  <c r="E77" i="3"/>
  <c r="F77" i="3"/>
  <c r="G77" i="3"/>
  <c r="H77" i="3"/>
  <c r="J77" i="3"/>
  <c r="K77" i="3"/>
  <c r="L77" i="3"/>
  <c r="M77" i="3"/>
  <c r="N77" i="3"/>
  <c r="O77" i="3"/>
  <c r="P77" i="3"/>
  <c r="Q77" i="3"/>
  <c r="V77" i="3"/>
  <c r="X77" i="3"/>
  <c r="Z77" i="3"/>
  <c r="AB77" i="3"/>
  <c r="AD77" i="3"/>
  <c r="E78" i="3"/>
  <c r="F78" i="3"/>
  <c r="G78" i="3"/>
  <c r="H78" i="3"/>
  <c r="J78" i="3"/>
  <c r="K78" i="3"/>
  <c r="L78" i="3"/>
  <c r="M78" i="3"/>
  <c r="N78" i="3"/>
  <c r="O78" i="3"/>
  <c r="P78" i="3"/>
  <c r="Q78" i="3"/>
  <c r="V78" i="3"/>
  <c r="X78" i="3"/>
  <c r="Z78" i="3"/>
  <c r="AB78" i="3"/>
  <c r="AD78" i="3"/>
  <c r="E79" i="3"/>
  <c r="F79" i="3"/>
  <c r="G79" i="3"/>
  <c r="H79" i="3"/>
  <c r="J79" i="3"/>
  <c r="K79" i="3"/>
  <c r="L79" i="3"/>
  <c r="M79" i="3"/>
  <c r="N79" i="3"/>
  <c r="O79" i="3"/>
  <c r="P79" i="3"/>
  <c r="Q79" i="3"/>
  <c r="V79" i="3"/>
  <c r="X79" i="3"/>
  <c r="Z79" i="3"/>
  <c r="AB79" i="3"/>
  <c r="AD79" i="3"/>
  <c r="E80" i="3"/>
  <c r="F80" i="3"/>
  <c r="G80" i="3"/>
  <c r="H80" i="3"/>
  <c r="J80" i="3"/>
  <c r="K80" i="3"/>
  <c r="L80" i="3"/>
  <c r="M80" i="3"/>
  <c r="N80" i="3"/>
  <c r="O80" i="3"/>
  <c r="P80" i="3"/>
  <c r="Q80" i="3"/>
  <c r="V80" i="3"/>
  <c r="X80" i="3"/>
  <c r="Z80" i="3"/>
  <c r="AB80" i="3"/>
  <c r="AD80" i="3"/>
  <c r="E81" i="3"/>
  <c r="F81" i="3"/>
  <c r="G81" i="3"/>
  <c r="H81" i="3"/>
  <c r="J81" i="3"/>
  <c r="K81" i="3"/>
  <c r="L81" i="3"/>
  <c r="M81" i="3"/>
  <c r="N81" i="3"/>
  <c r="O81" i="3"/>
  <c r="P81" i="3"/>
  <c r="Q81" i="3"/>
  <c r="V81" i="3"/>
  <c r="X81" i="3"/>
  <c r="Z81" i="3"/>
  <c r="AB81" i="3"/>
  <c r="AD81" i="3"/>
  <c r="E82" i="3"/>
  <c r="F82" i="3"/>
  <c r="G82" i="3"/>
  <c r="H82" i="3"/>
  <c r="J82" i="3"/>
  <c r="K82" i="3"/>
  <c r="L82" i="3"/>
  <c r="M82" i="3"/>
  <c r="N82" i="3"/>
  <c r="O82" i="3"/>
  <c r="P82" i="3"/>
  <c r="Q82" i="3"/>
  <c r="V82" i="3"/>
  <c r="X82" i="3"/>
  <c r="Z82" i="3"/>
  <c r="AB82" i="3"/>
  <c r="AD82" i="3"/>
  <c r="E83" i="3"/>
  <c r="F83" i="3"/>
  <c r="G83" i="3"/>
  <c r="H83" i="3"/>
  <c r="J83" i="3"/>
  <c r="K83" i="3"/>
  <c r="L83" i="3"/>
  <c r="M83" i="3"/>
  <c r="N83" i="3"/>
  <c r="O83" i="3"/>
  <c r="P83" i="3"/>
  <c r="Q83" i="3"/>
  <c r="V83" i="3"/>
  <c r="X83" i="3"/>
  <c r="Z83" i="3"/>
  <c r="AB83" i="3"/>
  <c r="AD83" i="3"/>
  <c r="E84" i="3"/>
  <c r="F84" i="3"/>
  <c r="G84" i="3"/>
  <c r="H84" i="3"/>
  <c r="J84" i="3"/>
  <c r="K84" i="3"/>
  <c r="L84" i="3"/>
  <c r="M84" i="3"/>
  <c r="N84" i="3"/>
  <c r="O84" i="3"/>
  <c r="P84" i="3"/>
  <c r="Q84" i="3"/>
  <c r="V84" i="3"/>
  <c r="X84" i="3"/>
  <c r="Z84" i="3"/>
  <c r="AB84" i="3"/>
  <c r="AD84" i="3"/>
  <c r="E85" i="3"/>
  <c r="F85" i="3"/>
  <c r="G85" i="3"/>
  <c r="H85" i="3"/>
  <c r="J85" i="3"/>
  <c r="K85" i="3"/>
  <c r="L85" i="3"/>
  <c r="M85" i="3"/>
  <c r="N85" i="3"/>
  <c r="O85" i="3"/>
  <c r="P85" i="3"/>
  <c r="Q85" i="3"/>
  <c r="V85" i="3"/>
  <c r="X85" i="3"/>
  <c r="Z85" i="3"/>
  <c r="AB85" i="3"/>
  <c r="AD85" i="3"/>
  <c r="E86" i="3"/>
  <c r="F86" i="3"/>
  <c r="G86" i="3"/>
  <c r="H86" i="3"/>
  <c r="J86" i="3"/>
  <c r="K86" i="3"/>
  <c r="L86" i="3"/>
  <c r="M86" i="3"/>
  <c r="N86" i="3"/>
  <c r="O86" i="3"/>
  <c r="P86" i="3"/>
  <c r="Q86" i="3"/>
  <c r="V86" i="3"/>
  <c r="X86" i="3"/>
  <c r="Z86" i="3"/>
  <c r="AB86" i="3"/>
  <c r="AD86" i="3"/>
  <c r="E87" i="3"/>
  <c r="F87" i="3"/>
  <c r="G87" i="3"/>
  <c r="H87" i="3"/>
  <c r="J87" i="3"/>
  <c r="K87" i="3"/>
  <c r="L87" i="3"/>
  <c r="M87" i="3"/>
  <c r="N87" i="3"/>
  <c r="O87" i="3"/>
  <c r="P87" i="3"/>
  <c r="Q87" i="3"/>
  <c r="V87" i="3"/>
  <c r="X87" i="3"/>
  <c r="Z87" i="3"/>
  <c r="AB87" i="3"/>
  <c r="AD87" i="3"/>
  <c r="E88" i="3"/>
  <c r="F88" i="3"/>
  <c r="G88" i="3"/>
  <c r="H88" i="3"/>
  <c r="J88" i="3"/>
  <c r="K88" i="3"/>
  <c r="L88" i="3"/>
  <c r="M88" i="3"/>
  <c r="N88" i="3"/>
  <c r="O88" i="3"/>
  <c r="P88" i="3"/>
  <c r="Q88" i="3"/>
  <c r="V88" i="3"/>
  <c r="X88" i="3"/>
  <c r="Z88" i="3"/>
  <c r="AB88" i="3"/>
  <c r="AD88" i="3"/>
  <c r="E89" i="3"/>
  <c r="F89" i="3"/>
  <c r="G89" i="3"/>
  <c r="H89" i="3"/>
  <c r="J89" i="3"/>
  <c r="K89" i="3"/>
  <c r="L89" i="3"/>
  <c r="M89" i="3"/>
  <c r="N89" i="3"/>
  <c r="O89" i="3"/>
  <c r="P89" i="3"/>
  <c r="Q89" i="3"/>
  <c r="V89" i="3"/>
  <c r="X89" i="3"/>
  <c r="Z89" i="3"/>
  <c r="AB89" i="3"/>
  <c r="AD89" i="3"/>
  <c r="E90" i="3"/>
  <c r="F90" i="3"/>
  <c r="G90" i="3"/>
  <c r="H90" i="3"/>
  <c r="J90" i="3"/>
  <c r="K90" i="3"/>
  <c r="L90" i="3"/>
  <c r="M90" i="3"/>
  <c r="N90" i="3"/>
  <c r="O90" i="3"/>
  <c r="P90" i="3"/>
  <c r="Q90" i="3"/>
  <c r="V90" i="3"/>
  <c r="X90" i="3"/>
  <c r="Z90" i="3"/>
  <c r="AB90" i="3"/>
  <c r="AD90" i="3"/>
  <c r="E91" i="3"/>
  <c r="F91" i="3"/>
  <c r="G91" i="3"/>
  <c r="H91" i="3"/>
  <c r="J91" i="3"/>
  <c r="K91" i="3"/>
  <c r="L91" i="3"/>
  <c r="M91" i="3"/>
  <c r="N91" i="3"/>
  <c r="O91" i="3"/>
  <c r="P91" i="3"/>
  <c r="Q91" i="3"/>
  <c r="V91" i="3"/>
  <c r="X91" i="3"/>
  <c r="Z91" i="3"/>
  <c r="AB91" i="3"/>
  <c r="AD91" i="3"/>
  <c r="E92" i="3"/>
  <c r="F92" i="3"/>
  <c r="G92" i="3"/>
  <c r="H92" i="3"/>
  <c r="J92" i="3"/>
  <c r="K92" i="3"/>
  <c r="L92" i="3"/>
  <c r="M92" i="3"/>
  <c r="N92" i="3"/>
  <c r="O92" i="3"/>
  <c r="P92" i="3"/>
  <c r="Q92" i="3"/>
  <c r="V92" i="3"/>
  <c r="X92" i="3"/>
  <c r="Z92" i="3"/>
  <c r="AB92" i="3"/>
  <c r="AD92" i="3"/>
  <c r="E93" i="3"/>
  <c r="F93" i="3"/>
  <c r="G93" i="3"/>
  <c r="H93" i="3"/>
  <c r="J93" i="3"/>
  <c r="K93" i="3"/>
  <c r="L93" i="3"/>
  <c r="M93" i="3"/>
  <c r="N93" i="3"/>
  <c r="O93" i="3"/>
  <c r="P93" i="3"/>
  <c r="Q93" i="3"/>
  <c r="V93" i="3"/>
  <c r="X93" i="3"/>
  <c r="Z93" i="3"/>
  <c r="AB93" i="3"/>
  <c r="AD93" i="3"/>
  <c r="E94" i="3"/>
  <c r="F94" i="3"/>
  <c r="G94" i="3"/>
  <c r="H94" i="3"/>
  <c r="J94" i="3"/>
  <c r="K94" i="3"/>
  <c r="L94" i="3"/>
  <c r="M94" i="3"/>
  <c r="N94" i="3"/>
  <c r="O94" i="3"/>
  <c r="P94" i="3"/>
  <c r="Q94" i="3"/>
  <c r="V94" i="3"/>
  <c r="X94" i="3"/>
  <c r="Z94" i="3"/>
  <c r="AB94" i="3"/>
  <c r="AD94" i="3"/>
  <c r="E95" i="3"/>
  <c r="F95" i="3"/>
  <c r="G95" i="3"/>
  <c r="H95" i="3"/>
  <c r="J95" i="3"/>
  <c r="K95" i="3"/>
  <c r="L95" i="3"/>
  <c r="M95" i="3"/>
  <c r="N95" i="3"/>
  <c r="O95" i="3"/>
  <c r="P95" i="3"/>
  <c r="Q95" i="3"/>
  <c r="V95" i="3"/>
  <c r="X95" i="3"/>
  <c r="Z95" i="3"/>
  <c r="AB95" i="3"/>
  <c r="AD95" i="3"/>
  <c r="E96" i="3"/>
  <c r="F96" i="3"/>
  <c r="G96" i="3"/>
  <c r="H96" i="3"/>
  <c r="J96" i="3"/>
  <c r="K96" i="3"/>
  <c r="L96" i="3"/>
  <c r="M96" i="3"/>
  <c r="N96" i="3"/>
  <c r="O96" i="3"/>
  <c r="P96" i="3"/>
  <c r="Q96" i="3"/>
  <c r="V96" i="3"/>
  <c r="X96" i="3"/>
  <c r="Z96" i="3"/>
  <c r="AB96" i="3"/>
  <c r="AD96" i="3"/>
  <c r="E97" i="3"/>
  <c r="F97" i="3"/>
  <c r="G97" i="3"/>
  <c r="H97" i="3"/>
  <c r="J97" i="3"/>
  <c r="K97" i="3"/>
  <c r="L97" i="3"/>
  <c r="M97" i="3"/>
  <c r="N97" i="3"/>
  <c r="O97" i="3"/>
  <c r="P97" i="3"/>
  <c r="Q97" i="3"/>
  <c r="V97" i="3"/>
  <c r="X97" i="3"/>
  <c r="Z97" i="3"/>
  <c r="AB97" i="3"/>
  <c r="AD97" i="3"/>
  <c r="E98" i="3"/>
  <c r="F98" i="3"/>
  <c r="G98" i="3"/>
  <c r="H98" i="3"/>
  <c r="J98" i="3"/>
  <c r="K98" i="3"/>
  <c r="L98" i="3"/>
  <c r="M98" i="3"/>
  <c r="N98" i="3"/>
  <c r="O98" i="3"/>
  <c r="P98" i="3"/>
  <c r="Q98" i="3"/>
  <c r="V98" i="3"/>
  <c r="X98" i="3"/>
  <c r="Z98" i="3"/>
  <c r="AB98" i="3"/>
  <c r="AD98" i="3"/>
  <c r="E99" i="3"/>
  <c r="F99" i="3"/>
  <c r="G99" i="3"/>
  <c r="H99" i="3"/>
  <c r="J99" i="3"/>
  <c r="K99" i="3"/>
  <c r="L99" i="3"/>
  <c r="M99" i="3"/>
  <c r="N99" i="3"/>
  <c r="O99" i="3"/>
  <c r="P99" i="3"/>
  <c r="Q99" i="3"/>
  <c r="V99" i="3"/>
  <c r="X99" i="3"/>
  <c r="Z99" i="3"/>
  <c r="AB99" i="3"/>
  <c r="AD99" i="3"/>
  <c r="E100" i="3"/>
  <c r="F100" i="3"/>
  <c r="G100" i="3"/>
  <c r="H100" i="3"/>
  <c r="J100" i="3"/>
  <c r="K100" i="3"/>
  <c r="L100" i="3"/>
  <c r="M100" i="3"/>
  <c r="N100" i="3"/>
  <c r="O100" i="3"/>
  <c r="P100" i="3"/>
  <c r="Q100" i="3"/>
  <c r="V100" i="3"/>
  <c r="X100" i="3"/>
  <c r="Z100" i="3"/>
  <c r="AB100" i="3"/>
  <c r="AD100" i="3"/>
  <c r="E101" i="3"/>
  <c r="F101" i="3"/>
  <c r="G101" i="3"/>
  <c r="H101" i="3"/>
  <c r="J101" i="3"/>
  <c r="K101" i="3"/>
  <c r="L101" i="3"/>
  <c r="M101" i="3"/>
  <c r="N101" i="3"/>
  <c r="O101" i="3"/>
  <c r="P101" i="3"/>
  <c r="Q101" i="3"/>
  <c r="V101" i="3"/>
  <c r="X101" i="3"/>
  <c r="Z101" i="3"/>
  <c r="AB101" i="3"/>
  <c r="AD101" i="3"/>
  <c r="E102" i="3"/>
  <c r="F102" i="3"/>
  <c r="G102" i="3"/>
  <c r="H102" i="3"/>
  <c r="J102" i="3"/>
  <c r="K102" i="3"/>
  <c r="L102" i="3"/>
  <c r="M102" i="3"/>
  <c r="N102" i="3"/>
  <c r="O102" i="3"/>
  <c r="P102" i="3"/>
  <c r="Q102" i="3"/>
  <c r="V102" i="3"/>
  <c r="X102" i="3"/>
  <c r="Z102" i="3"/>
  <c r="AB102" i="3"/>
  <c r="AD102" i="3"/>
  <c r="E103" i="3"/>
  <c r="F103" i="3"/>
  <c r="G103" i="3"/>
  <c r="H103" i="3"/>
  <c r="J103" i="3"/>
  <c r="K103" i="3"/>
  <c r="L103" i="3"/>
  <c r="M103" i="3"/>
  <c r="N103" i="3"/>
  <c r="O103" i="3"/>
  <c r="P103" i="3"/>
  <c r="Q103" i="3"/>
  <c r="V103" i="3"/>
  <c r="X103" i="3"/>
  <c r="Z103" i="3"/>
  <c r="AB103" i="3"/>
  <c r="AD103" i="3"/>
  <c r="E104" i="3"/>
  <c r="F104" i="3"/>
  <c r="G104" i="3"/>
  <c r="H104" i="3"/>
  <c r="J104" i="3"/>
  <c r="K104" i="3"/>
  <c r="L104" i="3"/>
  <c r="M104" i="3"/>
  <c r="N104" i="3"/>
  <c r="O104" i="3"/>
  <c r="P104" i="3"/>
  <c r="Q104" i="3"/>
  <c r="V104" i="3"/>
  <c r="X104" i="3"/>
  <c r="Z104" i="3"/>
  <c r="AB104" i="3"/>
  <c r="AD104" i="3"/>
  <c r="E105" i="3"/>
  <c r="F105" i="3"/>
  <c r="G105" i="3"/>
  <c r="H105" i="3"/>
  <c r="J105" i="3"/>
  <c r="K105" i="3"/>
  <c r="L105" i="3"/>
  <c r="M105" i="3"/>
  <c r="N105" i="3"/>
  <c r="O105" i="3"/>
  <c r="P105" i="3"/>
  <c r="Q105" i="3"/>
  <c r="V105" i="3"/>
  <c r="X105" i="3"/>
  <c r="Z105" i="3"/>
  <c r="AB105" i="3"/>
  <c r="AD105" i="3"/>
  <c r="E106" i="3"/>
  <c r="F106" i="3"/>
  <c r="G106" i="3"/>
  <c r="H106" i="3"/>
  <c r="J106" i="3"/>
  <c r="K106" i="3"/>
  <c r="L106" i="3"/>
  <c r="M106" i="3"/>
  <c r="N106" i="3"/>
  <c r="O106" i="3"/>
  <c r="P106" i="3"/>
  <c r="Q106" i="3"/>
  <c r="V106" i="3"/>
  <c r="X106" i="3"/>
  <c r="Z106" i="3"/>
  <c r="AB106" i="3"/>
  <c r="AD106" i="3"/>
  <c r="E107" i="3"/>
  <c r="F107" i="3"/>
  <c r="G107" i="3"/>
  <c r="H107" i="3"/>
  <c r="J107" i="3"/>
  <c r="K107" i="3"/>
  <c r="L107" i="3"/>
  <c r="M107" i="3"/>
  <c r="N107" i="3"/>
  <c r="O107" i="3"/>
  <c r="P107" i="3"/>
  <c r="Q107" i="3"/>
  <c r="V107" i="3"/>
  <c r="X107" i="3"/>
  <c r="Z107" i="3"/>
  <c r="AB107" i="3"/>
  <c r="AD107" i="3"/>
  <c r="E108" i="3"/>
  <c r="F108" i="3"/>
  <c r="G108" i="3"/>
  <c r="H108" i="3"/>
  <c r="J108" i="3"/>
  <c r="K108" i="3"/>
  <c r="L108" i="3"/>
  <c r="M108" i="3"/>
  <c r="N108" i="3"/>
  <c r="O108" i="3"/>
  <c r="P108" i="3"/>
  <c r="Q108" i="3"/>
  <c r="V108" i="3"/>
  <c r="X108" i="3"/>
  <c r="Z108" i="3"/>
  <c r="AB108" i="3"/>
  <c r="AD108" i="3"/>
  <c r="E109" i="3"/>
  <c r="F109" i="3"/>
  <c r="G109" i="3"/>
  <c r="H109" i="3"/>
  <c r="J109" i="3"/>
  <c r="K109" i="3"/>
  <c r="L109" i="3"/>
  <c r="M109" i="3"/>
  <c r="N109" i="3"/>
  <c r="O109" i="3"/>
  <c r="P109" i="3"/>
  <c r="Q109" i="3"/>
  <c r="V109" i="3"/>
  <c r="X109" i="3"/>
  <c r="Z109" i="3"/>
  <c r="AB109" i="3"/>
  <c r="AD109" i="3"/>
  <c r="E110" i="3"/>
  <c r="F110" i="3"/>
  <c r="G110" i="3"/>
  <c r="H110" i="3"/>
  <c r="J110" i="3"/>
  <c r="K110" i="3"/>
  <c r="L110" i="3"/>
  <c r="M110" i="3"/>
  <c r="N110" i="3"/>
  <c r="O110" i="3"/>
  <c r="P110" i="3"/>
  <c r="Q110" i="3"/>
  <c r="V110" i="3"/>
  <c r="X110" i="3"/>
  <c r="Z110" i="3"/>
  <c r="AB110" i="3"/>
  <c r="AD110" i="3"/>
  <c r="E111" i="3"/>
  <c r="F111" i="3"/>
  <c r="G111" i="3"/>
  <c r="H111" i="3"/>
  <c r="J111" i="3"/>
  <c r="K111" i="3"/>
  <c r="L111" i="3"/>
  <c r="M111" i="3"/>
  <c r="N111" i="3"/>
  <c r="O111" i="3"/>
  <c r="P111" i="3"/>
  <c r="Q111" i="3"/>
  <c r="V111" i="3"/>
  <c r="X111" i="3"/>
  <c r="Z111" i="3"/>
  <c r="AB111" i="3"/>
  <c r="AD111" i="3"/>
  <c r="E112" i="3"/>
  <c r="F112" i="3"/>
  <c r="G112" i="3"/>
  <c r="H112" i="3"/>
  <c r="J112" i="3"/>
  <c r="K112" i="3"/>
  <c r="L112" i="3"/>
  <c r="M112" i="3"/>
  <c r="N112" i="3"/>
  <c r="O112" i="3"/>
  <c r="P112" i="3"/>
  <c r="Q112" i="3"/>
  <c r="V112" i="3"/>
  <c r="X112" i="3"/>
  <c r="Z112" i="3"/>
  <c r="AB112" i="3"/>
  <c r="AD112" i="3"/>
  <c r="E113" i="3"/>
  <c r="F113" i="3"/>
  <c r="G113" i="3"/>
  <c r="H113" i="3"/>
  <c r="J113" i="3"/>
  <c r="K113" i="3"/>
  <c r="L113" i="3"/>
  <c r="M113" i="3"/>
  <c r="N113" i="3"/>
  <c r="O113" i="3"/>
  <c r="P113" i="3"/>
  <c r="Q113" i="3"/>
  <c r="V113" i="3"/>
  <c r="X113" i="3"/>
  <c r="Z113" i="3"/>
  <c r="AB113" i="3"/>
  <c r="AD113" i="3"/>
  <c r="E114" i="3"/>
  <c r="F114" i="3"/>
  <c r="G114" i="3"/>
  <c r="H114" i="3"/>
  <c r="J114" i="3"/>
  <c r="K114" i="3"/>
  <c r="L114" i="3"/>
  <c r="M114" i="3"/>
  <c r="N114" i="3"/>
  <c r="O114" i="3"/>
  <c r="P114" i="3"/>
  <c r="Q114" i="3"/>
  <c r="V114" i="3"/>
  <c r="X114" i="3"/>
  <c r="Z114" i="3"/>
  <c r="AB114" i="3"/>
  <c r="AD114" i="3"/>
  <c r="E115" i="3"/>
  <c r="F115" i="3"/>
  <c r="G115" i="3"/>
  <c r="H115" i="3"/>
  <c r="J115" i="3"/>
  <c r="K115" i="3"/>
  <c r="L115" i="3"/>
  <c r="M115" i="3"/>
  <c r="N115" i="3"/>
  <c r="O115" i="3"/>
  <c r="P115" i="3"/>
  <c r="Q115" i="3"/>
  <c r="V115" i="3"/>
  <c r="X115" i="3"/>
  <c r="Z115" i="3"/>
  <c r="AB115" i="3"/>
  <c r="AD115" i="3"/>
  <c r="E116" i="3"/>
  <c r="F116" i="3"/>
  <c r="G116" i="3"/>
  <c r="H116" i="3"/>
  <c r="J116" i="3"/>
  <c r="K116" i="3"/>
  <c r="L116" i="3"/>
  <c r="M116" i="3"/>
  <c r="N116" i="3"/>
  <c r="O116" i="3"/>
  <c r="P116" i="3"/>
  <c r="Q116" i="3"/>
  <c r="V116" i="3"/>
  <c r="X116" i="3"/>
  <c r="Z116" i="3"/>
  <c r="AB116" i="3"/>
  <c r="AD116" i="3"/>
  <c r="E117" i="3"/>
  <c r="F117" i="3"/>
  <c r="G117" i="3"/>
  <c r="H117" i="3"/>
  <c r="J117" i="3"/>
  <c r="K117" i="3"/>
  <c r="L117" i="3"/>
  <c r="M117" i="3"/>
  <c r="N117" i="3"/>
  <c r="O117" i="3"/>
  <c r="P117" i="3"/>
  <c r="Q117" i="3"/>
  <c r="V117" i="3"/>
  <c r="X117" i="3"/>
  <c r="Z117" i="3"/>
  <c r="AB117" i="3"/>
  <c r="AD117" i="3"/>
  <c r="E118" i="3"/>
  <c r="F118" i="3"/>
  <c r="G118" i="3"/>
  <c r="H118" i="3"/>
  <c r="J118" i="3"/>
  <c r="K118" i="3"/>
  <c r="L118" i="3"/>
  <c r="M118" i="3"/>
  <c r="N118" i="3"/>
  <c r="O118" i="3"/>
  <c r="P118" i="3"/>
  <c r="Q118" i="3"/>
  <c r="V118" i="3"/>
  <c r="X118" i="3"/>
  <c r="Z118" i="3"/>
  <c r="AB118" i="3"/>
  <c r="AD118" i="3"/>
  <c r="E119" i="3"/>
  <c r="F119" i="3"/>
  <c r="G119" i="3"/>
  <c r="H119" i="3"/>
  <c r="J119" i="3"/>
  <c r="K119" i="3"/>
  <c r="L119" i="3"/>
  <c r="M119" i="3"/>
  <c r="N119" i="3"/>
  <c r="O119" i="3"/>
  <c r="P119" i="3"/>
  <c r="Q119" i="3"/>
  <c r="V119" i="3"/>
  <c r="X119" i="3"/>
  <c r="Z119" i="3"/>
  <c r="AB119" i="3"/>
  <c r="AD119" i="3"/>
  <c r="E120" i="3"/>
  <c r="F120" i="3"/>
  <c r="G120" i="3"/>
  <c r="H120" i="3"/>
  <c r="J120" i="3"/>
  <c r="K120" i="3"/>
  <c r="L120" i="3"/>
  <c r="M120" i="3"/>
  <c r="N120" i="3"/>
  <c r="O120" i="3"/>
  <c r="P120" i="3"/>
  <c r="Q120" i="3"/>
  <c r="V120" i="3"/>
  <c r="X120" i="3"/>
  <c r="Z120" i="3"/>
  <c r="AB120" i="3"/>
  <c r="AD120" i="3"/>
  <c r="E121" i="3"/>
  <c r="F121" i="3"/>
  <c r="G121" i="3"/>
  <c r="H121" i="3"/>
  <c r="J121" i="3"/>
  <c r="K121" i="3"/>
  <c r="L121" i="3"/>
  <c r="M121" i="3"/>
  <c r="N121" i="3"/>
  <c r="O121" i="3"/>
  <c r="P121" i="3"/>
  <c r="Q121" i="3"/>
  <c r="V121" i="3"/>
  <c r="X121" i="3"/>
  <c r="Z121" i="3"/>
  <c r="AB121" i="3"/>
  <c r="AD121" i="3"/>
  <c r="E122" i="3"/>
  <c r="F122" i="3"/>
  <c r="G122" i="3"/>
  <c r="H122" i="3"/>
  <c r="J122" i="3"/>
  <c r="K122" i="3"/>
  <c r="L122" i="3"/>
  <c r="M122" i="3"/>
  <c r="N122" i="3"/>
  <c r="O122" i="3"/>
  <c r="P122" i="3"/>
  <c r="Q122" i="3"/>
  <c r="V122" i="3"/>
  <c r="X122" i="3"/>
  <c r="Z122" i="3"/>
  <c r="AB122" i="3"/>
  <c r="AD122" i="3"/>
  <c r="E123" i="3"/>
  <c r="F123" i="3"/>
  <c r="G123" i="3"/>
  <c r="H123" i="3"/>
  <c r="J123" i="3"/>
  <c r="K123" i="3"/>
  <c r="L123" i="3"/>
  <c r="M123" i="3"/>
  <c r="N123" i="3"/>
  <c r="O123" i="3"/>
  <c r="P123" i="3"/>
  <c r="Q123" i="3"/>
  <c r="V123" i="3"/>
  <c r="X123" i="3"/>
  <c r="Z123" i="3"/>
  <c r="AB123" i="3"/>
  <c r="AD123" i="3"/>
  <c r="E124" i="3"/>
  <c r="F124" i="3"/>
  <c r="G124" i="3"/>
  <c r="H124" i="3"/>
  <c r="J124" i="3"/>
  <c r="K124" i="3"/>
  <c r="L124" i="3"/>
  <c r="M124" i="3"/>
  <c r="N124" i="3"/>
  <c r="O124" i="3"/>
  <c r="P124" i="3"/>
  <c r="Q124" i="3"/>
  <c r="V124" i="3"/>
  <c r="X124" i="3"/>
  <c r="Z124" i="3"/>
  <c r="AB124" i="3"/>
  <c r="AD124" i="3"/>
  <c r="E125" i="3"/>
  <c r="F125" i="3"/>
  <c r="G125" i="3"/>
  <c r="H125" i="3"/>
  <c r="J125" i="3"/>
  <c r="K125" i="3"/>
  <c r="L125" i="3"/>
  <c r="M125" i="3"/>
  <c r="N125" i="3"/>
  <c r="O125" i="3"/>
  <c r="P125" i="3"/>
  <c r="Q125" i="3"/>
  <c r="V125" i="3"/>
  <c r="X125" i="3"/>
  <c r="Z125" i="3"/>
  <c r="AB125" i="3"/>
  <c r="AD125" i="3"/>
  <c r="E126" i="3"/>
  <c r="F126" i="3"/>
  <c r="G126" i="3"/>
  <c r="H126" i="3"/>
  <c r="J126" i="3"/>
  <c r="K126" i="3"/>
  <c r="L126" i="3"/>
  <c r="M126" i="3"/>
  <c r="N126" i="3"/>
  <c r="O126" i="3"/>
  <c r="P126" i="3"/>
  <c r="Q126" i="3"/>
  <c r="V126" i="3"/>
  <c r="X126" i="3"/>
  <c r="Z126" i="3"/>
  <c r="AB126" i="3"/>
  <c r="AD126" i="3"/>
  <c r="E127" i="3"/>
  <c r="F127" i="3"/>
  <c r="G127" i="3"/>
  <c r="H127" i="3"/>
  <c r="J127" i="3"/>
  <c r="K127" i="3"/>
  <c r="L127" i="3"/>
  <c r="M127" i="3"/>
  <c r="N127" i="3"/>
  <c r="O127" i="3"/>
  <c r="P127" i="3"/>
  <c r="Q127" i="3"/>
  <c r="V127" i="3"/>
  <c r="X127" i="3"/>
  <c r="Z127" i="3"/>
  <c r="AB127" i="3"/>
  <c r="AD127" i="3"/>
  <c r="E128" i="3"/>
  <c r="F128" i="3"/>
  <c r="G128" i="3"/>
  <c r="H128" i="3"/>
  <c r="J128" i="3"/>
  <c r="K128" i="3"/>
  <c r="L128" i="3"/>
  <c r="M128" i="3"/>
  <c r="N128" i="3"/>
  <c r="O128" i="3"/>
  <c r="P128" i="3"/>
  <c r="Q128" i="3"/>
  <c r="V128" i="3"/>
  <c r="X128" i="3"/>
  <c r="Z128" i="3"/>
  <c r="AB128" i="3"/>
  <c r="AD128" i="3"/>
  <c r="E129" i="3"/>
  <c r="F129" i="3"/>
  <c r="G129" i="3"/>
  <c r="H129" i="3"/>
  <c r="J129" i="3"/>
  <c r="K129" i="3"/>
  <c r="L129" i="3"/>
  <c r="M129" i="3"/>
  <c r="N129" i="3"/>
  <c r="O129" i="3"/>
  <c r="P129" i="3"/>
  <c r="Q129" i="3"/>
  <c r="V129" i="3"/>
  <c r="X129" i="3"/>
  <c r="Z129" i="3"/>
  <c r="AB129" i="3"/>
  <c r="AD129" i="3"/>
  <c r="E130" i="3"/>
  <c r="F130" i="3"/>
  <c r="G130" i="3"/>
  <c r="H130" i="3"/>
  <c r="J130" i="3"/>
  <c r="K130" i="3"/>
  <c r="L130" i="3"/>
  <c r="M130" i="3"/>
  <c r="N130" i="3"/>
  <c r="O130" i="3"/>
  <c r="P130" i="3"/>
  <c r="Q130" i="3"/>
  <c r="V130" i="3"/>
  <c r="X130" i="3"/>
  <c r="Z130" i="3"/>
  <c r="AB130" i="3"/>
  <c r="AD130" i="3"/>
  <c r="E131" i="3"/>
  <c r="F131" i="3"/>
  <c r="G131" i="3"/>
  <c r="H131" i="3"/>
  <c r="J131" i="3"/>
  <c r="K131" i="3"/>
  <c r="L131" i="3"/>
  <c r="M131" i="3"/>
  <c r="N131" i="3"/>
  <c r="O131" i="3"/>
  <c r="P131" i="3"/>
  <c r="Q131" i="3"/>
  <c r="V131" i="3"/>
  <c r="X131" i="3"/>
  <c r="Z131" i="3"/>
  <c r="AB131" i="3"/>
  <c r="AD131" i="3"/>
  <c r="E132" i="3"/>
  <c r="F132" i="3"/>
  <c r="G132" i="3"/>
  <c r="H132" i="3"/>
  <c r="J132" i="3"/>
  <c r="K132" i="3"/>
  <c r="L132" i="3"/>
  <c r="M132" i="3"/>
  <c r="N132" i="3"/>
  <c r="O132" i="3"/>
  <c r="P132" i="3"/>
  <c r="Q132" i="3"/>
  <c r="V132" i="3"/>
  <c r="X132" i="3"/>
  <c r="Z132" i="3"/>
  <c r="AB132" i="3"/>
  <c r="AD132" i="3"/>
  <c r="E133" i="3"/>
  <c r="F133" i="3"/>
  <c r="G133" i="3"/>
  <c r="H133" i="3"/>
  <c r="J133" i="3"/>
  <c r="K133" i="3"/>
  <c r="L133" i="3"/>
  <c r="M133" i="3"/>
  <c r="N133" i="3"/>
  <c r="O133" i="3"/>
  <c r="P133" i="3"/>
  <c r="Q133" i="3"/>
  <c r="V133" i="3"/>
  <c r="X133" i="3"/>
  <c r="Z133" i="3"/>
  <c r="AB133" i="3"/>
  <c r="AD133" i="3"/>
  <c r="E134" i="3"/>
  <c r="F134" i="3"/>
  <c r="G134" i="3"/>
  <c r="H134" i="3"/>
  <c r="J134" i="3"/>
  <c r="K134" i="3"/>
  <c r="L134" i="3"/>
  <c r="M134" i="3"/>
  <c r="N134" i="3"/>
  <c r="O134" i="3"/>
  <c r="P134" i="3"/>
  <c r="Q134" i="3"/>
  <c r="V134" i="3"/>
  <c r="X134" i="3"/>
  <c r="Z134" i="3"/>
  <c r="AB134" i="3"/>
  <c r="AD134" i="3"/>
  <c r="E135" i="3"/>
  <c r="F135" i="3"/>
  <c r="G135" i="3"/>
  <c r="H135" i="3"/>
  <c r="J135" i="3"/>
  <c r="K135" i="3"/>
  <c r="L135" i="3"/>
  <c r="M135" i="3"/>
  <c r="N135" i="3"/>
  <c r="O135" i="3"/>
  <c r="P135" i="3"/>
  <c r="Q135" i="3"/>
  <c r="V135" i="3"/>
  <c r="X135" i="3"/>
  <c r="Z135" i="3"/>
  <c r="AB135" i="3"/>
  <c r="AD135" i="3"/>
  <c r="E136" i="3"/>
  <c r="F136" i="3"/>
  <c r="G136" i="3"/>
  <c r="H136" i="3"/>
  <c r="J136" i="3"/>
  <c r="K136" i="3"/>
  <c r="L136" i="3"/>
  <c r="M136" i="3"/>
  <c r="N136" i="3"/>
  <c r="O136" i="3"/>
  <c r="P136" i="3"/>
  <c r="Q136" i="3"/>
  <c r="V136" i="3"/>
  <c r="X136" i="3"/>
  <c r="Z136" i="3"/>
  <c r="AB136" i="3"/>
  <c r="AD136" i="3"/>
  <c r="E137" i="3"/>
  <c r="F137" i="3"/>
  <c r="G137" i="3"/>
  <c r="H137" i="3"/>
  <c r="J137" i="3"/>
  <c r="K137" i="3"/>
  <c r="L137" i="3"/>
  <c r="M137" i="3"/>
  <c r="N137" i="3"/>
  <c r="O137" i="3"/>
  <c r="P137" i="3"/>
  <c r="Q137" i="3"/>
  <c r="V137" i="3"/>
  <c r="X137" i="3"/>
  <c r="Z137" i="3"/>
  <c r="AB137" i="3"/>
  <c r="AD137" i="3"/>
  <c r="E138" i="3"/>
  <c r="F138" i="3"/>
  <c r="G138" i="3"/>
  <c r="H138" i="3"/>
  <c r="J138" i="3"/>
  <c r="K138" i="3"/>
  <c r="L138" i="3"/>
  <c r="M138" i="3"/>
  <c r="N138" i="3"/>
  <c r="O138" i="3"/>
  <c r="P138" i="3"/>
  <c r="Q138" i="3"/>
  <c r="V138" i="3"/>
  <c r="X138" i="3"/>
  <c r="Z138" i="3"/>
  <c r="AB138" i="3"/>
  <c r="AD138" i="3"/>
  <c r="E139" i="3"/>
  <c r="F139" i="3"/>
  <c r="G139" i="3"/>
  <c r="H139" i="3"/>
  <c r="J139" i="3"/>
  <c r="K139" i="3"/>
  <c r="L139" i="3"/>
  <c r="M139" i="3"/>
  <c r="N139" i="3"/>
  <c r="O139" i="3"/>
  <c r="P139" i="3"/>
  <c r="Q139" i="3"/>
  <c r="V139" i="3"/>
  <c r="X139" i="3"/>
  <c r="Z139" i="3"/>
  <c r="AB139" i="3"/>
  <c r="AD139" i="3"/>
  <c r="E140" i="3"/>
  <c r="F140" i="3"/>
  <c r="G140" i="3"/>
  <c r="H140" i="3"/>
  <c r="J140" i="3"/>
  <c r="K140" i="3"/>
  <c r="L140" i="3"/>
  <c r="M140" i="3"/>
  <c r="N140" i="3"/>
  <c r="O140" i="3"/>
  <c r="P140" i="3"/>
  <c r="Q140" i="3"/>
  <c r="V140" i="3"/>
  <c r="X140" i="3"/>
  <c r="Z140" i="3"/>
  <c r="AB140" i="3"/>
  <c r="AD140" i="3"/>
  <c r="E141" i="3"/>
  <c r="F141" i="3"/>
  <c r="G141" i="3"/>
  <c r="H141" i="3"/>
  <c r="J141" i="3"/>
  <c r="K141" i="3"/>
  <c r="L141" i="3"/>
  <c r="M141" i="3"/>
  <c r="N141" i="3"/>
  <c r="O141" i="3"/>
  <c r="P141" i="3"/>
  <c r="Q141" i="3"/>
  <c r="V141" i="3"/>
  <c r="X141" i="3"/>
  <c r="Z141" i="3"/>
  <c r="AB141" i="3"/>
  <c r="AD141" i="3"/>
  <c r="E142" i="3"/>
  <c r="F142" i="3"/>
  <c r="G142" i="3"/>
  <c r="H142" i="3"/>
  <c r="J142" i="3"/>
  <c r="K142" i="3"/>
  <c r="L142" i="3"/>
  <c r="M142" i="3"/>
  <c r="N142" i="3"/>
  <c r="O142" i="3"/>
  <c r="P142" i="3"/>
  <c r="Q142" i="3"/>
  <c r="V142" i="3"/>
  <c r="X142" i="3"/>
  <c r="Z142" i="3"/>
  <c r="AB142" i="3"/>
  <c r="AD142" i="3"/>
  <c r="E143" i="3"/>
  <c r="F143" i="3"/>
  <c r="G143" i="3"/>
  <c r="H143" i="3"/>
  <c r="J143" i="3"/>
  <c r="K143" i="3"/>
  <c r="L143" i="3"/>
  <c r="M143" i="3"/>
  <c r="N143" i="3"/>
  <c r="O143" i="3"/>
  <c r="P143" i="3"/>
  <c r="Q143" i="3"/>
  <c r="V143" i="3"/>
  <c r="X143" i="3"/>
  <c r="Z143" i="3"/>
  <c r="AB143" i="3"/>
  <c r="AD143" i="3"/>
  <c r="E144" i="3"/>
  <c r="F144" i="3"/>
  <c r="G144" i="3"/>
  <c r="H144" i="3"/>
  <c r="J144" i="3"/>
  <c r="K144" i="3"/>
  <c r="L144" i="3"/>
  <c r="M144" i="3"/>
  <c r="N144" i="3"/>
  <c r="O144" i="3"/>
  <c r="P144" i="3"/>
  <c r="Q144" i="3"/>
  <c r="V144" i="3"/>
  <c r="X144" i="3"/>
  <c r="Z144" i="3"/>
  <c r="AB144" i="3"/>
  <c r="AD144" i="3"/>
  <c r="E145" i="3"/>
  <c r="F145" i="3"/>
  <c r="G145" i="3"/>
  <c r="H145" i="3"/>
  <c r="J145" i="3"/>
  <c r="K145" i="3"/>
  <c r="L145" i="3"/>
  <c r="M145" i="3"/>
  <c r="N145" i="3"/>
  <c r="O145" i="3"/>
  <c r="P145" i="3"/>
  <c r="Q145" i="3"/>
  <c r="V145" i="3"/>
  <c r="X145" i="3"/>
  <c r="Z145" i="3"/>
  <c r="AB145" i="3"/>
  <c r="AD145" i="3"/>
  <c r="E146" i="3"/>
  <c r="F146" i="3"/>
  <c r="G146" i="3"/>
  <c r="H146" i="3"/>
  <c r="J146" i="3"/>
  <c r="K146" i="3"/>
  <c r="L146" i="3"/>
  <c r="M146" i="3"/>
  <c r="N146" i="3"/>
  <c r="O146" i="3"/>
  <c r="P146" i="3"/>
  <c r="Q146" i="3"/>
  <c r="V146" i="3"/>
  <c r="X146" i="3"/>
  <c r="Z146" i="3"/>
  <c r="AB146" i="3"/>
  <c r="AD146" i="3"/>
  <c r="E147" i="3"/>
  <c r="F147" i="3"/>
  <c r="G147" i="3"/>
  <c r="H147" i="3"/>
  <c r="J147" i="3"/>
  <c r="K147" i="3"/>
  <c r="L147" i="3"/>
  <c r="M147" i="3"/>
  <c r="N147" i="3"/>
  <c r="O147" i="3"/>
  <c r="P147" i="3"/>
  <c r="Q147" i="3"/>
  <c r="V147" i="3"/>
  <c r="X147" i="3"/>
  <c r="Z147" i="3"/>
  <c r="AB147" i="3"/>
  <c r="AD147" i="3"/>
  <c r="E148" i="3"/>
  <c r="F148" i="3"/>
  <c r="G148" i="3"/>
  <c r="H148" i="3"/>
  <c r="J148" i="3"/>
  <c r="K148" i="3"/>
  <c r="L148" i="3"/>
  <c r="M148" i="3"/>
  <c r="N148" i="3"/>
  <c r="O148" i="3"/>
  <c r="P148" i="3"/>
  <c r="Q148" i="3"/>
  <c r="V148" i="3"/>
  <c r="X148" i="3"/>
  <c r="Z148" i="3"/>
  <c r="AB148" i="3"/>
  <c r="AD148" i="3"/>
  <c r="E149" i="3"/>
  <c r="F149" i="3"/>
  <c r="G149" i="3"/>
  <c r="H149" i="3"/>
  <c r="J149" i="3"/>
  <c r="K149" i="3"/>
  <c r="L149" i="3"/>
  <c r="M149" i="3"/>
  <c r="N149" i="3"/>
  <c r="O149" i="3"/>
  <c r="P149" i="3"/>
  <c r="Q149" i="3"/>
  <c r="V149" i="3"/>
  <c r="X149" i="3"/>
  <c r="Z149" i="3"/>
  <c r="AB149" i="3"/>
  <c r="AD149" i="3"/>
  <c r="E150" i="3"/>
  <c r="F150" i="3"/>
  <c r="G150" i="3"/>
  <c r="H150" i="3"/>
  <c r="J150" i="3"/>
  <c r="K150" i="3"/>
  <c r="L150" i="3"/>
  <c r="M150" i="3"/>
  <c r="N150" i="3"/>
  <c r="O150" i="3"/>
  <c r="P150" i="3"/>
  <c r="Q150" i="3"/>
  <c r="V150" i="3"/>
  <c r="X150" i="3"/>
  <c r="Z150" i="3"/>
  <c r="AB150" i="3"/>
  <c r="AD150" i="3"/>
  <c r="E151" i="3"/>
  <c r="F151" i="3"/>
  <c r="G151" i="3"/>
  <c r="H151" i="3"/>
  <c r="J151" i="3"/>
  <c r="K151" i="3"/>
  <c r="L151" i="3"/>
  <c r="M151" i="3"/>
  <c r="N151" i="3"/>
  <c r="O151" i="3"/>
  <c r="P151" i="3"/>
  <c r="Q151" i="3"/>
  <c r="V151" i="3"/>
  <c r="X151" i="3"/>
  <c r="Z151" i="3"/>
  <c r="AB151" i="3"/>
  <c r="AD151" i="3"/>
  <c r="E152" i="3"/>
  <c r="F152" i="3"/>
  <c r="G152" i="3"/>
  <c r="H152" i="3"/>
  <c r="J152" i="3"/>
  <c r="K152" i="3"/>
  <c r="L152" i="3"/>
  <c r="M152" i="3"/>
  <c r="N152" i="3"/>
  <c r="O152" i="3"/>
  <c r="P152" i="3"/>
  <c r="Q152" i="3"/>
  <c r="V152" i="3"/>
  <c r="X152" i="3"/>
  <c r="Z152" i="3"/>
  <c r="AB152" i="3"/>
  <c r="AD152" i="3"/>
  <c r="E153" i="3"/>
  <c r="F153" i="3"/>
  <c r="G153" i="3"/>
  <c r="H153" i="3"/>
  <c r="J153" i="3"/>
  <c r="K153" i="3"/>
  <c r="L153" i="3"/>
  <c r="M153" i="3"/>
  <c r="N153" i="3"/>
  <c r="O153" i="3"/>
  <c r="P153" i="3"/>
  <c r="Q153" i="3"/>
  <c r="V153" i="3"/>
  <c r="X153" i="3"/>
  <c r="Z153" i="3"/>
  <c r="AB153" i="3"/>
  <c r="AD153" i="3"/>
  <c r="E154" i="3"/>
  <c r="F154" i="3"/>
  <c r="G154" i="3"/>
  <c r="H154" i="3"/>
  <c r="J154" i="3"/>
  <c r="K154" i="3"/>
  <c r="L154" i="3"/>
  <c r="M154" i="3"/>
  <c r="N154" i="3"/>
  <c r="O154" i="3"/>
  <c r="P154" i="3"/>
  <c r="Q154" i="3"/>
  <c r="V154" i="3"/>
  <c r="X154" i="3"/>
  <c r="Z154" i="3"/>
  <c r="AB154" i="3"/>
  <c r="AD154" i="3"/>
  <c r="E155" i="3"/>
  <c r="F155" i="3"/>
  <c r="G155" i="3"/>
  <c r="H155" i="3"/>
  <c r="J155" i="3"/>
  <c r="K155" i="3"/>
  <c r="L155" i="3"/>
  <c r="M155" i="3"/>
  <c r="N155" i="3"/>
  <c r="O155" i="3"/>
  <c r="P155" i="3"/>
  <c r="Q155" i="3"/>
  <c r="V155" i="3"/>
  <c r="X155" i="3"/>
  <c r="Z155" i="3"/>
  <c r="AB155" i="3"/>
  <c r="AD155" i="3"/>
  <c r="E156" i="3"/>
  <c r="F156" i="3"/>
  <c r="G156" i="3"/>
  <c r="H156" i="3"/>
  <c r="J156" i="3"/>
  <c r="K156" i="3"/>
  <c r="L156" i="3"/>
  <c r="M156" i="3"/>
  <c r="N156" i="3"/>
  <c r="O156" i="3"/>
  <c r="P156" i="3"/>
  <c r="Q156" i="3"/>
  <c r="V156" i="3"/>
  <c r="X156" i="3"/>
  <c r="Z156" i="3"/>
  <c r="AB156" i="3"/>
  <c r="AD156" i="3"/>
  <c r="E157" i="3"/>
  <c r="F157" i="3"/>
  <c r="G157" i="3"/>
  <c r="H157" i="3"/>
  <c r="J157" i="3"/>
  <c r="K157" i="3"/>
  <c r="L157" i="3"/>
  <c r="M157" i="3"/>
  <c r="N157" i="3"/>
  <c r="O157" i="3"/>
  <c r="P157" i="3"/>
  <c r="Q157" i="3"/>
  <c r="V157" i="3"/>
  <c r="X157" i="3"/>
  <c r="Z157" i="3"/>
  <c r="AB157" i="3"/>
  <c r="AD157" i="3"/>
  <c r="E158" i="3"/>
  <c r="F158" i="3"/>
  <c r="G158" i="3"/>
  <c r="H158" i="3"/>
  <c r="J158" i="3"/>
  <c r="K158" i="3"/>
  <c r="L158" i="3"/>
  <c r="M158" i="3"/>
  <c r="N158" i="3"/>
  <c r="O158" i="3"/>
  <c r="P158" i="3"/>
  <c r="Q158" i="3"/>
  <c r="V158" i="3"/>
  <c r="X158" i="3"/>
  <c r="Z158" i="3"/>
  <c r="AB158" i="3"/>
  <c r="AD158" i="3"/>
  <c r="E159" i="3"/>
  <c r="F159" i="3"/>
  <c r="G159" i="3"/>
  <c r="H159" i="3"/>
  <c r="J159" i="3"/>
  <c r="K159" i="3"/>
  <c r="L159" i="3"/>
  <c r="M159" i="3"/>
  <c r="N159" i="3"/>
  <c r="O159" i="3"/>
  <c r="P159" i="3"/>
  <c r="Q159" i="3"/>
  <c r="V159" i="3"/>
  <c r="X159" i="3"/>
  <c r="Z159" i="3"/>
  <c r="AB159" i="3"/>
  <c r="AD159" i="3"/>
  <c r="E160" i="3"/>
  <c r="F160" i="3"/>
  <c r="G160" i="3"/>
  <c r="H160" i="3"/>
  <c r="J160" i="3"/>
  <c r="K160" i="3"/>
  <c r="L160" i="3"/>
  <c r="M160" i="3"/>
  <c r="N160" i="3"/>
  <c r="O160" i="3"/>
  <c r="P160" i="3"/>
  <c r="Q160" i="3"/>
  <c r="V160" i="3"/>
  <c r="X160" i="3"/>
  <c r="Z160" i="3"/>
  <c r="AB160" i="3"/>
  <c r="AD160" i="3"/>
  <c r="E161" i="3"/>
  <c r="F161" i="3"/>
  <c r="G161" i="3"/>
  <c r="H161" i="3"/>
  <c r="J161" i="3"/>
  <c r="K161" i="3"/>
  <c r="L161" i="3"/>
  <c r="M161" i="3"/>
  <c r="N161" i="3"/>
  <c r="O161" i="3"/>
  <c r="P161" i="3"/>
  <c r="Q161" i="3"/>
  <c r="V161" i="3"/>
  <c r="X161" i="3"/>
  <c r="Z161" i="3"/>
  <c r="AB161" i="3"/>
  <c r="AD161" i="3"/>
  <c r="E162" i="3"/>
  <c r="F162" i="3"/>
  <c r="G162" i="3"/>
  <c r="H162" i="3"/>
  <c r="J162" i="3"/>
  <c r="K162" i="3"/>
  <c r="L162" i="3"/>
  <c r="M162" i="3"/>
  <c r="N162" i="3"/>
  <c r="O162" i="3"/>
  <c r="P162" i="3"/>
  <c r="Q162" i="3"/>
  <c r="V162" i="3"/>
  <c r="X162" i="3"/>
  <c r="Z162" i="3"/>
  <c r="AB162" i="3"/>
  <c r="AD162" i="3"/>
  <c r="E163" i="3"/>
  <c r="F163" i="3"/>
  <c r="G163" i="3"/>
  <c r="H163" i="3"/>
  <c r="J163" i="3"/>
  <c r="K163" i="3"/>
  <c r="L163" i="3"/>
  <c r="M163" i="3"/>
  <c r="N163" i="3"/>
  <c r="O163" i="3"/>
  <c r="P163" i="3"/>
  <c r="Q163" i="3"/>
  <c r="V163" i="3"/>
  <c r="X163" i="3"/>
  <c r="Z163" i="3"/>
  <c r="AB163" i="3"/>
  <c r="AD163" i="3"/>
  <c r="E164" i="3"/>
  <c r="F164" i="3"/>
  <c r="G164" i="3"/>
  <c r="H164" i="3"/>
  <c r="J164" i="3"/>
  <c r="K164" i="3"/>
  <c r="L164" i="3"/>
  <c r="M164" i="3"/>
  <c r="N164" i="3"/>
  <c r="O164" i="3"/>
  <c r="P164" i="3"/>
  <c r="Q164" i="3"/>
  <c r="V164" i="3"/>
  <c r="X164" i="3"/>
  <c r="Z164" i="3"/>
  <c r="AB164" i="3"/>
  <c r="AD164" i="3"/>
  <c r="E165" i="3"/>
  <c r="F165" i="3"/>
  <c r="G165" i="3"/>
  <c r="H165" i="3"/>
  <c r="J165" i="3"/>
  <c r="K165" i="3"/>
  <c r="L165" i="3"/>
  <c r="M165" i="3"/>
  <c r="N165" i="3"/>
  <c r="O165" i="3"/>
  <c r="P165" i="3"/>
  <c r="Q165" i="3"/>
  <c r="V165" i="3"/>
  <c r="X165" i="3"/>
  <c r="Z165" i="3"/>
  <c r="AB165" i="3"/>
  <c r="AD165" i="3"/>
  <c r="E166" i="3"/>
  <c r="F166" i="3"/>
  <c r="G166" i="3"/>
  <c r="H166" i="3"/>
  <c r="J166" i="3"/>
  <c r="K166" i="3"/>
  <c r="L166" i="3"/>
  <c r="M166" i="3"/>
  <c r="N166" i="3"/>
  <c r="O166" i="3"/>
  <c r="P166" i="3"/>
  <c r="Q166" i="3"/>
  <c r="V166" i="3"/>
  <c r="X166" i="3"/>
  <c r="Z166" i="3"/>
  <c r="AB166" i="3"/>
  <c r="AD166" i="3"/>
  <c r="E167" i="3"/>
  <c r="F167" i="3"/>
  <c r="G167" i="3"/>
  <c r="H167" i="3"/>
  <c r="J167" i="3"/>
  <c r="K167" i="3"/>
  <c r="L167" i="3"/>
  <c r="M167" i="3"/>
  <c r="N167" i="3"/>
  <c r="O167" i="3"/>
  <c r="P167" i="3"/>
  <c r="Q167" i="3"/>
  <c r="V167" i="3"/>
  <c r="X167" i="3"/>
  <c r="Z167" i="3"/>
  <c r="AB167" i="3"/>
  <c r="AD167" i="3"/>
  <c r="E168" i="3"/>
  <c r="F168" i="3"/>
  <c r="G168" i="3"/>
  <c r="H168" i="3"/>
  <c r="J168" i="3"/>
  <c r="K168" i="3"/>
  <c r="L168" i="3"/>
  <c r="M168" i="3"/>
  <c r="N168" i="3"/>
  <c r="O168" i="3"/>
  <c r="P168" i="3"/>
  <c r="Q168" i="3"/>
  <c r="V168" i="3"/>
  <c r="X168" i="3"/>
  <c r="Z168" i="3"/>
  <c r="AB168" i="3"/>
  <c r="AD168" i="3"/>
  <c r="E169" i="3"/>
  <c r="F169" i="3"/>
  <c r="G169" i="3"/>
  <c r="H169" i="3"/>
  <c r="J169" i="3"/>
  <c r="K169" i="3"/>
  <c r="L169" i="3"/>
  <c r="M169" i="3"/>
  <c r="N169" i="3"/>
  <c r="O169" i="3"/>
  <c r="P169" i="3"/>
  <c r="Q169" i="3"/>
  <c r="V169" i="3"/>
  <c r="X169" i="3"/>
  <c r="Z169" i="3"/>
  <c r="AB169" i="3"/>
  <c r="AD169" i="3"/>
  <c r="E170" i="3"/>
  <c r="F170" i="3"/>
  <c r="G170" i="3"/>
  <c r="H170" i="3"/>
  <c r="J170" i="3"/>
  <c r="K170" i="3"/>
  <c r="L170" i="3"/>
  <c r="M170" i="3"/>
  <c r="N170" i="3"/>
  <c r="O170" i="3"/>
  <c r="P170" i="3"/>
  <c r="Q170" i="3"/>
  <c r="V170" i="3"/>
  <c r="X170" i="3"/>
  <c r="Z170" i="3"/>
  <c r="AB170" i="3"/>
  <c r="AD170" i="3"/>
  <c r="E171" i="3"/>
  <c r="F171" i="3"/>
  <c r="G171" i="3"/>
  <c r="H171" i="3"/>
  <c r="J171" i="3"/>
  <c r="K171" i="3"/>
  <c r="L171" i="3"/>
  <c r="M171" i="3"/>
  <c r="N171" i="3"/>
  <c r="O171" i="3"/>
  <c r="P171" i="3"/>
  <c r="Q171" i="3"/>
  <c r="V171" i="3"/>
  <c r="X171" i="3"/>
  <c r="Z171" i="3"/>
  <c r="AB171" i="3"/>
  <c r="AD171" i="3"/>
  <c r="E172" i="3"/>
  <c r="F172" i="3"/>
  <c r="G172" i="3"/>
  <c r="H172" i="3"/>
  <c r="J172" i="3"/>
  <c r="K172" i="3"/>
  <c r="L172" i="3"/>
  <c r="M172" i="3"/>
  <c r="N172" i="3"/>
  <c r="O172" i="3"/>
  <c r="P172" i="3"/>
  <c r="Q172" i="3"/>
  <c r="V172" i="3"/>
  <c r="X172" i="3"/>
  <c r="Z172" i="3"/>
  <c r="AB172" i="3"/>
  <c r="AD172" i="3"/>
  <c r="E173" i="3"/>
  <c r="F173" i="3"/>
  <c r="G173" i="3"/>
  <c r="H173" i="3"/>
  <c r="J173" i="3"/>
  <c r="K173" i="3"/>
  <c r="L173" i="3"/>
  <c r="M173" i="3"/>
  <c r="N173" i="3"/>
  <c r="O173" i="3"/>
  <c r="P173" i="3"/>
  <c r="Q173" i="3"/>
  <c r="V173" i="3"/>
  <c r="X173" i="3"/>
  <c r="Z173" i="3"/>
  <c r="AB173" i="3"/>
  <c r="AD173" i="3"/>
  <c r="E174" i="3"/>
  <c r="F174" i="3"/>
  <c r="G174" i="3"/>
  <c r="H174" i="3"/>
  <c r="J174" i="3"/>
  <c r="K174" i="3"/>
  <c r="L174" i="3"/>
  <c r="M174" i="3"/>
  <c r="N174" i="3"/>
  <c r="O174" i="3"/>
  <c r="P174" i="3"/>
  <c r="Q174" i="3"/>
  <c r="V174" i="3"/>
  <c r="X174" i="3"/>
  <c r="Z174" i="3"/>
  <c r="AB174" i="3"/>
  <c r="AD174" i="3"/>
  <c r="E175" i="3"/>
  <c r="F175" i="3"/>
  <c r="G175" i="3"/>
  <c r="H175" i="3"/>
  <c r="J175" i="3"/>
  <c r="K175" i="3"/>
  <c r="L175" i="3"/>
  <c r="M175" i="3"/>
  <c r="N175" i="3"/>
  <c r="O175" i="3"/>
  <c r="P175" i="3"/>
  <c r="Q175" i="3"/>
  <c r="V175" i="3"/>
  <c r="X175" i="3"/>
  <c r="Z175" i="3"/>
  <c r="AB175" i="3"/>
  <c r="AD175" i="3"/>
  <c r="E176" i="3"/>
  <c r="F176" i="3"/>
  <c r="G176" i="3"/>
  <c r="H176" i="3"/>
  <c r="J176" i="3"/>
  <c r="K176" i="3"/>
  <c r="L176" i="3"/>
  <c r="M176" i="3"/>
  <c r="N176" i="3"/>
  <c r="O176" i="3"/>
  <c r="P176" i="3"/>
  <c r="Q176" i="3"/>
  <c r="V176" i="3"/>
  <c r="X176" i="3"/>
  <c r="Z176" i="3"/>
  <c r="AB176" i="3"/>
  <c r="AD176" i="3"/>
  <c r="E177" i="3"/>
  <c r="F177" i="3"/>
  <c r="G177" i="3"/>
  <c r="H177" i="3"/>
  <c r="J177" i="3"/>
  <c r="K177" i="3"/>
  <c r="L177" i="3"/>
  <c r="M177" i="3"/>
  <c r="N177" i="3"/>
  <c r="O177" i="3"/>
  <c r="P177" i="3"/>
  <c r="Q177" i="3"/>
  <c r="V177" i="3"/>
  <c r="X177" i="3"/>
  <c r="Z177" i="3"/>
  <c r="AB177" i="3"/>
  <c r="AD177" i="3"/>
  <c r="E178" i="3"/>
  <c r="F178" i="3"/>
  <c r="G178" i="3"/>
  <c r="H178" i="3"/>
  <c r="J178" i="3"/>
  <c r="K178" i="3"/>
  <c r="L178" i="3"/>
  <c r="M178" i="3"/>
  <c r="N178" i="3"/>
  <c r="O178" i="3"/>
  <c r="P178" i="3"/>
  <c r="Q178" i="3"/>
  <c r="V178" i="3"/>
  <c r="X178" i="3"/>
  <c r="Z178" i="3"/>
  <c r="AB178" i="3"/>
  <c r="AD178" i="3"/>
  <c r="E179" i="3"/>
  <c r="F179" i="3"/>
  <c r="G179" i="3"/>
  <c r="H179" i="3"/>
  <c r="J179" i="3"/>
  <c r="K179" i="3"/>
  <c r="L179" i="3"/>
  <c r="M179" i="3"/>
  <c r="N179" i="3"/>
  <c r="O179" i="3"/>
  <c r="P179" i="3"/>
  <c r="Q179" i="3"/>
  <c r="V179" i="3"/>
  <c r="X179" i="3"/>
  <c r="Z179" i="3"/>
  <c r="AB179" i="3"/>
  <c r="AD179" i="3"/>
  <c r="E180" i="3"/>
  <c r="F180" i="3"/>
  <c r="G180" i="3"/>
  <c r="H180" i="3"/>
  <c r="J180" i="3"/>
  <c r="K180" i="3"/>
  <c r="L180" i="3"/>
  <c r="M180" i="3"/>
  <c r="N180" i="3"/>
  <c r="O180" i="3"/>
  <c r="P180" i="3"/>
  <c r="Q180" i="3"/>
  <c r="V180" i="3"/>
  <c r="X180" i="3"/>
  <c r="Z180" i="3"/>
  <c r="AB180" i="3"/>
  <c r="AD180" i="3"/>
  <c r="E181" i="3"/>
  <c r="F181" i="3"/>
  <c r="G181" i="3"/>
  <c r="H181" i="3"/>
  <c r="J181" i="3"/>
  <c r="K181" i="3"/>
  <c r="L181" i="3"/>
  <c r="M181" i="3"/>
  <c r="N181" i="3"/>
  <c r="O181" i="3"/>
  <c r="P181" i="3"/>
  <c r="Q181" i="3"/>
  <c r="V181" i="3"/>
  <c r="X181" i="3"/>
  <c r="Z181" i="3"/>
  <c r="AB181" i="3"/>
  <c r="AD181" i="3"/>
  <c r="E182" i="3"/>
  <c r="F182" i="3"/>
  <c r="G182" i="3"/>
  <c r="H182" i="3"/>
  <c r="J182" i="3"/>
  <c r="K182" i="3"/>
  <c r="L182" i="3"/>
  <c r="M182" i="3"/>
  <c r="N182" i="3"/>
  <c r="O182" i="3"/>
  <c r="P182" i="3"/>
  <c r="Q182" i="3"/>
  <c r="V182" i="3"/>
  <c r="X182" i="3"/>
  <c r="Z182" i="3"/>
  <c r="AB182" i="3"/>
  <c r="AD182" i="3"/>
  <c r="E183" i="3"/>
  <c r="F183" i="3"/>
  <c r="G183" i="3"/>
  <c r="H183" i="3"/>
  <c r="J183" i="3"/>
  <c r="K183" i="3"/>
  <c r="L183" i="3"/>
  <c r="M183" i="3"/>
  <c r="N183" i="3"/>
  <c r="O183" i="3"/>
  <c r="P183" i="3"/>
  <c r="Q183" i="3"/>
  <c r="V183" i="3"/>
  <c r="X183" i="3"/>
  <c r="Z183" i="3"/>
  <c r="AB183" i="3"/>
  <c r="AD183" i="3"/>
  <c r="E184" i="3"/>
  <c r="F184" i="3"/>
  <c r="G184" i="3"/>
  <c r="H184" i="3"/>
  <c r="J184" i="3"/>
  <c r="K184" i="3"/>
  <c r="L184" i="3"/>
  <c r="M184" i="3"/>
  <c r="N184" i="3"/>
  <c r="O184" i="3"/>
  <c r="P184" i="3"/>
  <c r="Q184" i="3"/>
  <c r="V184" i="3"/>
  <c r="X184" i="3"/>
  <c r="Z184" i="3"/>
  <c r="AB184" i="3"/>
  <c r="AD184" i="3"/>
  <c r="E185" i="3"/>
  <c r="F185" i="3"/>
  <c r="G185" i="3"/>
  <c r="H185" i="3"/>
  <c r="J185" i="3"/>
  <c r="K185" i="3"/>
  <c r="L185" i="3"/>
  <c r="M185" i="3"/>
  <c r="N185" i="3"/>
  <c r="O185" i="3"/>
  <c r="P185" i="3"/>
  <c r="Q185" i="3"/>
  <c r="V185" i="3"/>
  <c r="X185" i="3"/>
  <c r="Z185" i="3"/>
  <c r="AB185" i="3"/>
  <c r="AD185" i="3"/>
  <c r="E186" i="3"/>
  <c r="F186" i="3"/>
  <c r="G186" i="3"/>
  <c r="H186" i="3"/>
  <c r="J186" i="3"/>
  <c r="K186" i="3"/>
  <c r="L186" i="3"/>
  <c r="M186" i="3"/>
  <c r="N186" i="3"/>
  <c r="O186" i="3"/>
  <c r="P186" i="3"/>
  <c r="Q186" i="3"/>
  <c r="V186" i="3"/>
  <c r="X186" i="3"/>
  <c r="Z186" i="3"/>
  <c r="AB186" i="3"/>
  <c r="AD186" i="3"/>
  <c r="E187" i="3"/>
  <c r="F187" i="3"/>
  <c r="G187" i="3"/>
  <c r="H187" i="3"/>
  <c r="J187" i="3"/>
  <c r="K187" i="3"/>
  <c r="L187" i="3"/>
  <c r="M187" i="3"/>
  <c r="N187" i="3"/>
  <c r="O187" i="3"/>
  <c r="P187" i="3"/>
  <c r="Q187" i="3"/>
  <c r="V187" i="3"/>
  <c r="X187" i="3"/>
  <c r="Z187" i="3"/>
  <c r="AB187" i="3"/>
  <c r="AD187" i="3"/>
  <c r="E188" i="3"/>
  <c r="F188" i="3"/>
  <c r="G188" i="3"/>
  <c r="H188" i="3"/>
  <c r="J188" i="3"/>
  <c r="K188" i="3"/>
  <c r="L188" i="3"/>
  <c r="M188" i="3"/>
  <c r="N188" i="3"/>
  <c r="O188" i="3"/>
  <c r="P188" i="3"/>
  <c r="Q188" i="3"/>
  <c r="V188" i="3"/>
  <c r="X188" i="3"/>
  <c r="Z188" i="3"/>
  <c r="AB188" i="3"/>
  <c r="AD188" i="3"/>
  <c r="E189" i="3"/>
  <c r="F189" i="3"/>
  <c r="G189" i="3"/>
  <c r="H189" i="3"/>
  <c r="J189" i="3"/>
  <c r="K189" i="3"/>
  <c r="L189" i="3"/>
  <c r="M189" i="3"/>
  <c r="N189" i="3"/>
  <c r="O189" i="3"/>
  <c r="P189" i="3"/>
  <c r="Q189" i="3"/>
  <c r="V189" i="3"/>
  <c r="X189" i="3"/>
  <c r="Z189" i="3"/>
  <c r="AB189" i="3"/>
  <c r="AD189" i="3"/>
  <c r="E190" i="3"/>
  <c r="F190" i="3"/>
  <c r="G190" i="3"/>
  <c r="H190" i="3"/>
  <c r="J190" i="3"/>
  <c r="K190" i="3"/>
  <c r="L190" i="3"/>
  <c r="M190" i="3"/>
  <c r="N190" i="3"/>
  <c r="O190" i="3"/>
  <c r="P190" i="3"/>
  <c r="Q190" i="3"/>
  <c r="V190" i="3"/>
  <c r="X190" i="3"/>
  <c r="Z190" i="3"/>
  <c r="AB190" i="3"/>
  <c r="AD190" i="3"/>
  <c r="E191" i="3"/>
  <c r="F191" i="3"/>
  <c r="G191" i="3"/>
  <c r="H191" i="3"/>
  <c r="J191" i="3"/>
  <c r="K191" i="3"/>
  <c r="L191" i="3"/>
  <c r="M191" i="3"/>
  <c r="N191" i="3"/>
  <c r="O191" i="3"/>
  <c r="P191" i="3"/>
  <c r="Q191" i="3"/>
  <c r="V191" i="3"/>
  <c r="X191" i="3"/>
  <c r="Z191" i="3"/>
  <c r="AB191" i="3"/>
  <c r="AD191" i="3"/>
  <c r="E192" i="3"/>
  <c r="F192" i="3"/>
  <c r="G192" i="3"/>
  <c r="H192" i="3"/>
  <c r="J192" i="3"/>
  <c r="K192" i="3"/>
  <c r="L192" i="3"/>
  <c r="M192" i="3"/>
  <c r="N192" i="3"/>
  <c r="O192" i="3"/>
  <c r="P192" i="3"/>
  <c r="Q192" i="3"/>
  <c r="V192" i="3"/>
  <c r="X192" i="3"/>
  <c r="Z192" i="3"/>
  <c r="AB192" i="3"/>
  <c r="AD192" i="3"/>
  <c r="E193" i="3"/>
  <c r="F193" i="3"/>
  <c r="G193" i="3"/>
  <c r="H193" i="3"/>
  <c r="J193" i="3"/>
  <c r="K193" i="3"/>
  <c r="L193" i="3"/>
  <c r="M193" i="3"/>
  <c r="N193" i="3"/>
  <c r="O193" i="3"/>
  <c r="P193" i="3"/>
  <c r="Q193" i="3"/>
  <c r="V193" i="3"/>
  <c r="X193" i="3"/>
  <c r="Z193" i="3"/>
  <c r="AB193" i="3"/>
  <c r="AD193" i="3"/>
  <c r="E194" i="3"/>
  <c r="F194" i="3"/>
  <c r="G194" i="3"/>
  <c r="H194" i="3"/>
  <c r="J194" i="3"/>
  <c r="K194" i="3"/>
  <c r="L194" i="3"/>
  <c r="M194" i="3"/>
  <c r="N194" i="3"/>
  <c r="O194" i="3"/>
  <c r="P194" i="3"/>
  <c r="Q194" i="3"/>
  <c r="V194" i="3"/>
  <c r="X194" i="3"/>
  <c r="Z194" i="3"/>
  <c r="AB194" i="3"/>
  <c r="AD194" i="3"/>
  <c r="E195" i="3"/>
  <c r="F195" i="3"/>
  <c r="G195" i="3"/>
  <c r="H195" i="3"/>
  <c r="J195" i="3"/>
  <c r="K195" i="3"/>
  <c r="L195" i="3"/>
  <c r="M195" i="3"/>
  <c r="N195" i="3"/>
  <c r="O195" i="3"/>
  <c r="P195" i="3"/>
  <c r="Q195" i="3"/>
  <c r="V195" i="3"/>
  <c r="X195" i="3"/>
  <c r="Z195" i="3"/>
  <c r="AB195" i="3"/>
  <c r="AD195" i="3"/>
  <c r="E196" i="3"/>
  <c r="F196" i="3"/>
  <c r="G196" i="3"/>
  <c r="H196" i="3"/>
  <c r="J196" i="3"/>
  <c r="K196" i="3"/>
  <c r="L196" i="3"/>
  <c r="M196" i="3"/>
  <c r="N196" i="3"/>
  <c r="O196" i="3"/>
  <c r="P196" i="3"/>
  <c r="Q196" i="3"/>
  <c r="V196" i="3"/>
  <c r="X196" i="3"/>
  <c r="Z196" i="3"/>
  <c r="AB196" i="3"/>
  <c r="AD196" i="3"/>
  <c r="E197" i="3"/>
  <c r="F197" i="3"/>
  <c r="G197" i="3"/>
  <c r="H197" i="3"/>
  <c r="J197" i="3"/>
  <c r="K197" i="3"/>
  <c r="L197" i="3"/>
  <c r="M197" i="3"/>
  <c r="N197" i="3"/>
  <c r="O197" i="3"/>
  <c r="P197" i="3"/>
  <c r="Q197" i="3"/>
  <c r="V197" i="3"/>
  <c r="X197" i="3"/>
  <c r="Z197" i="3"/>
  <c r="AB197" i="3"/>
  <c r="AD197" i="3"/>
  <c r="E198" i="3"/>
  <c r="F198" i="3"/>
  <c r="G198" i="3"/>
  <c r="H198" i="3"/>
  <c r="J198" i="3"/>
  <c r="K198" i="3"/>
  <c r="L198" i="3"/>
  <c r="M198" i="3"/>
  <c r="N198" i="3"/>
  <c r="O198" i="3"/>
  <c r="P198" i="3"/>
  <c r="Q198" i="3"/>
  <c r="V198" i="3"/>
  <c r="X198" i="3"/>
  <c r="Z198" i="3"/>
  <c r="AB198" i="3"/>
  <c r="AD198" i="3"/>
  <c r="E199" i="3"/>
  <c r="F199" i="3"/>
  <c r="G199" i="3"/>
  <c r="H199" i="3"/>
  <c r="J199" i="3"/>
  <c r="K199" i="3"/>
  <c r="L199" i="3"/>
  <c r="M199" i="3"/>
  <c r="N199" i="3"/>
  <c r="O199" i="3"/>
  <c r="P199" i="3"/>
  <c r="Q199" i="3"/>
  <c r="V199" i="3"/>
  <c r="X199" i="3"/>
  <c r="Z199" i="3"/>
  <c r="AB199" i="3"/>
  <c r="AD199" i="3"/>
  <c r="E200" i="3"/>
  <c r="F200" i="3"/>
  <c r="G200" i="3"/>
  <c r="H200" i="3"/>
  <c r="J200" i="3"/>
  <c r="K200" i="3"/>
  <c r="L200" i="3"/>
  <c r="M200" i="3"/>
  <c r="N200" i="3"/>
  <c r="O200" i="3"/>
  <c r="P200" i="3"/>
  <c r="Q200" i="3"/>
  <c r="V200" i="3"/>
  <c r="X200" i="3"/>
  <c r="Z200" i="3"/>
  <c r="AB200" i="3"/>
  <c r="AD200" i="3"/>
  <c r="E201" i="3"/>
  <c r="F201" i="3"/>
  <c r="G201" i="3"/>
  <c r="H201" i="3"/>
  <c r="J201" i="3"/>
  <c r="K201" i="3"/>
  <c r="L201" i="3"/>
  <c r="M201" i="3"/>
  <c r="N201" i="3"/>
  <c r="O201" i="3"/>
  <c r="P201" i="3"/>
  <c r="Q201" i="3"/>
  <c r="V201" i="3"/>
  <c r="X201" i="3"/>
  <c r="Z201" i="3"/>
  <c r="AB201" i="3"/>
  <c r="AD201" i="3"/>
  <c r="E202" i="3"/>
  <c r="F202" i="3"/>
  <c r="G202" i="3"/>
  <c r="H202" i="3"/>
  <c r="J202" i="3"/>
  <c r="K202" i="3"/>
  <c r="L202" i="3"/>
  <c r="M202" i="3"/>
  <c r="N202" i="3"/>
  <c r="O202" i="3"/>
  <c r="P202" i="3"/>
  <c r="Q202" i="3"/>
  <c r="V202" i="3"/>
  <c r="X202" i="3"/>
  <c r="Z202" i="3"/>
  <c r="AB202" i="3"/>
  <c r="AD202" i="3"/>
  <c r="E203" i="3"/>
  <c r="F203" i="3"/>
  <c r="G203" i="3"/>
  <c r="H203" i="3"/>
  <c r="J203" i="3"/>
  <c r="K203" i="3"/>
  <c r="L203" i="3"/>
  <c r="M203" i="3"/>
  <c r="N203" i="3"/>
  <c r="O203" i="3"/>
  <c r="P203" i="3"/>
  <c r="Q203" i="3"/>
  <c r="V203" i="3"/>
  <c r="X203" i="3"/>
  <c r="Z203" i="3"/>
  <c r="AB203" i="3"/>
  <c r="AD203" i="3"/>
  <c r="E204" i="3"/>
  <c r="F204" i="3"/>
  <c r="G204" i="3"/>
  <c r="H204" i="3"/>
  <c r="J204" i="3"/>
  <c r="K204" i="3"/>
  <c r="L204" i="3"/>
  <c r="M204" i="3"/>
  <c r="N204" i="3"/>
  <c r="O204" i="3"/>
  <c r="P204" i="3"/>
  <c r="Q204" i="3"/>
  <c r="V204" i="3"/>
  <c r="X204" i="3"/>
  <c r="Z204" i="3"/>
  <c r="AB204" i="3"/>
  <c r="AD204" i="3"/>
  <c r="E205" i="3"/>
  <c r="F205" i="3"/>
  <c r="G205" i="3"/>
  <c r="H205" i="3"/>
  <c r="J205" i="3"/>
  <c r="K205" i="3"/>
  <c r="L205" i="3"/>
  <c r="M205" i="3"/>
  <c r="N205" i="3"/>
  <c r="O205" i="3"/>
  <c r="P205" i="3"/>
  <c r="Q205" i="3"/>
  <c r="V205" i="3"/>
  <c r="X205" i="3"/>
  <c r="Z205" i="3"/>
  <c r="AB205" i="3"/>
  <c r="AD205" i="3"/>
  <c r="E206" i="3"/>
  <c r="F206" i="3"/>
  <c r="G206" i="3"/>
  <c r="H206" i="3"/>
  <c r="J206" i="3"/>
  <c r="K206" i="3"/>
  <c r="L206" i="3"/>
  <c r="M206" i="3"/>
  <c r="N206" i="3"/>
  <c r="O206" i="3"/>
  <c r="P206" i="3"/>
  <c r="Q206" i="3"/>
  <c r="V206" i="3"/>
  <c r="X206" i="3"/>
  <c r="Z206" i="3"/>
  <c r="AB206" i="3"/>
  <c r="AD206" i="3"/>
  <c r="E207" i="3"/>
  <c r="F207" i="3"/>
  <c r="G207" i="3"/>
  <c r="H207" i="3"/>
  <c r="J207" i="3"/>
  <c r="K207" i="3"/>
  <c r="L207" i="3"/>
  <c r="M207" i="3"/>
  <c r="N207" i="3"/>
  <c r="O207" i="3"/>
  <c r="P207" i="3"/>
  <c r="Q207" i="3"/>
  <c r="V207" i="3"/>
  <c r="X207" i="3"/>
  <c r="Z207" i="3"/>
  <c r="AB207" i="3"/>
  <c r="AD207" i="3"/>
  <c r="E208" i="3"/>
  <c r="F208" i="3"/>
  <c r="G208" i="3"/>
  <c r="H208" i="3"/>
  <c r="J208" i="3"/>
  <c r="K208" i="3"/>
  <c r="L208" i="3"/>
  <c r="M208" i="3"/>
  <c r="N208" i="3"/>
  <c r="O208" i="3"/>
  <c r="P208" i="3"/>
  <c r="Q208" i="3"/>
  <c r="V208" i="3"/>
  <c r="X208" i="3"/>
  <c r="Z208" i="3"/>
  <c r="AB208" i="3"/>
  <c r="AD208" i="3"/>
  <c r="E209" i="3"/>
  <c r="F209" i="3"/>
  <c r="G209" i="3"/>
  <c r="H209" i="3"/>
  <c r="J209" i="3"/>
  <c r="K209" i="3"/>
  <c r="L209" i="3"/>
  <c r="M209" i="3"/>
  <c r="N209" i="3"/>
  <c r="O209" i="3"/>
  <c r="P209" i="3"/>
  <c r="Q209" i="3"/>
  <c r="V209" i="3"/>
  <c r="X209" i="3"/>
  <c r="Z209" i="3"/>
  <c r="AB209" i="3"/>
  <c r="AD209" i="3"/>
  <c r="E210" i="3"/>
  <c r="F210" i="3"/>
  <c r="G210" i="3"/>
  <c r="H210" i="3"/>
  <c r="J210" i="3"/>
  <c r="K210" i="3"/>
  <c r="L210" i="3"/>
  <c r="M210" i="3"/>
  <c r="N210" i="3"/>
  <c r="O210" i="3"/>
  <c r="P210" i="3"/>
  <c r="Q210" i="3"/>
  <c r="V210" i="3"/>
  <c r="X210" i="3"/>
  <c r="Z210" i="3"/>
  <c r="AB210" i="3"/>
  <c r="AD210" i="3"/>
  <c r="E211" i="3"/>
  <c r="F211" i="3"/>
  <c r="G211" i="3"/>
  <c r="H211" i="3"/>
  <c r="J211" i="3"/>
  <c r="K211" i="3"/>
  <c r="L211" i="3"/>
  <c r="M211" i="3"/>
  <c r="N211" i="3"/>
  <c r="O211" i="3"/>
  <c r="P211" i="3"/>
  <c r="Q211" i="3"/>
  <c r="V211" i="3"/>
  <c r="X211" i="3"/>
  <c r="Z211" i="3"/>
  <c r="AB211" i="3"/>
  <c r="AD211" i="3"/>
  <c r="E212" i="3"/>
  <c r="F212" i="3"/>
  <c r="G212" i="3"/>
  <c r="H212" i="3"/>
  <c r="J212" i="3"/>
  <c r="K212" i="3"/>
  <c r="L212" i="3"/>
  <c r="M212" i="3"/>
  <c r="N212" i="3"/>
  <c r="O212" i="3"/>
  <c r="P212" i="3"/>
  <c r="Q212" i="3"/>
  <c r="V212" i="3"/>
  <c r="X212" i="3"/>
  <c r="Z212" i="3"/>
  <c r="AB212" i="3"/>
  <c r="AD212" i="3"/>
  <c r="E213" i="3"/>
  <c r="F213" i="3"/>
  <c r="G213" i="3"/>
  <c r="H213" i="3"/>
  <c r="J213" i="3"/>
  <c r="K213" i="3"/>
  <c r="L213" i="3"/>
  <c r="M213" i="3"/>
  <c r="N213" i="3"/>
  <c r="O213" i="3"/>
  <c r="P213" i="3"/>
  <c r="Q213" i="3"/>
  <c r="V213" i="3"/>
  <c r="X213" i="3"/>
  <c r="Z213" i="3"/>
  <c r="AB213" i="3"/>
  <c r="AD213" i="3"/>
  <c r="E214" i="3"/>
  <c r="F214" i="3"/>
  <c r="G214" i="3"/>
  <c r="H214" i="3"/>
  <c r="J214" i="3"/>
  <c r="K214" i="3"/>
  <c r="L214" i="3"/>
  <c r="M214" i="3"/>
  <c r="N214" i="3"/>
  <c r="O214" i="3"/>
  <c r="P214" i="3"/>
  <c r="Q214" i="3"/>
  <c r="V214" i="3"/>
  <c r="X214" i="3"/>
  <c r="Z214" i="3"/>
  <c r="AB214" i="3"/>
  <c r="AD214" i="3"/>
  <c r="E215" i="3"/>
  <c r="F215" i="3"/>
  <c r="G215" i="3"/>
  <c r="H215" i="3"/>
  <c r="J215" i="3"/>
  <c r="K215" i="3"/>
  <c r="L215" i="3"/>
  <c r="M215" i="3"/>
  <c r="N215" i="3"/>
  <c r="O215" i="3"/>
  <c r="P215" i="3"/>
  <c r="Q215" i="3"/>
  <c r="V215" i="3"/>
  <c r="X215" i="3"/>
  <c r="Z215" i="3"/>
  <c r="AB215" i="3"/>
  <c r="AD215" i="3"/>
  <c r="E216" i="3"/>
  <c r="F216" i="3"/>
  <c r="G216" i="3"/>
  <c r="H216" i="3"/>
  <c r="J216" i="3"/>
  <c r="K216" i="3"/>
  <c r="L216" i="3"/>
  <c r="M216" i="3"/>
  <c r="N216" i="3"/>
  <c r="O216" i="3"/>
  <c r="P216" i="3"/>
  <c r="Q216" i="3"/>
  <c r="V216" i="3"/>
  <c r="X216" i="3"/>
  <c r="Z216" i="3"/>
  <c r="AB216" i="3"/>
  <c r="AD216" i="3"/>
  <c r="E217" i="3"/>
  <c r="F217" i="3"/>
  <c r="G217" i="3"/>
  <c r="H217" i="3"/>
  <c r="J217" i="3"/>
  <c r="K217" i="3"/>
  <c r="L217" i="3"/>
  <c r="M217" i="3"/>
  <c r="N217" i="3"/>
  <c r="O217" i="3"/>
  <c r="P217" i="3"/>
  <c r="Q217" i="3"/>
  <c r="V217" i="3"/>
  <c r="X217" i="3"/>
  <c r="Z217" i="3"/>
  <c r="AB217" i="3"/>
  <c r="AD217" i="3"/>
  <c r="E218" i="3"/>
  <c r="F218" i="3"/>
  <c r="G218" i="3"/>
  <c r="H218" i="3"/>
  <c r="J218" i="3"/>
  <c r="K218" i="3"/>
  <c r="L218" i="3"/>
  <c r="M218" i="3"/>
  <c r="N218" i="3"/>
  <c r="O218" i="3"/>
  <c r="P218" i="3"/>
  <c r="Q218" i="3"/>
  <c r="V218" i="3"/>
  <c r="X218" i="3"/>
  <c r="Z218" i="3"/>
  <c r="AB218" i="3"/>
  <c r="AD218" i="3"/>
  <c r="E219" i="3"/>
  <c r="F219" i="3"/>
  <c r="G219" i="3"/>
  <c r="H219" i="3"/>
  <c r="J219" i="3"/>
  <c r="K219" i="3"/>
  <c r="L219" i="3"/>
  <c r="M219" i="3"/>
  <c r="N219" i="3"/>
  <c r="O219" i="3"/>
  <c r="P219" i="3"/>
  <c r="Q219" i="3"/>
  <c r="V219" i="3"/>
  <c r="X219" i="3"/>
  <c r="Z219" i="3"/>
  <c r="AB219" i="3"/>
  <c r="AD219" i="3"/>
  <c r="E220" i="3"/>
  <c r="F220" i="3"/>
  <c r="G220" i="3"/>
  <c r="H220" i="3"/>
  <c r="J220" i="3"/>
  <c r="K220" i="3"/>
  <c r="L220" i="3"/>
  <c r="M220" i="3"/>
  <c r="N220" i="3"/>
  <c r="O220" i="3"/>
  <c r="P220" i="3"/>
  <c r="Q220" i="3"/>
  <c r="V220" i="3"/>
  <c r="X220" i="3"/>
  <c r="Z220" i="3"/>
  <c r="AB220" i="3"/>
  <c r="AD220" i="3"/>
  <c r="E221" i="3"/>
  <c r="F221" i="3"/>
  <c r="G221" i="3"/>
  <c r="H221" i="3"/>
  <c r="J221" i="3"/>
  <c r="K221" i="3"/>
  <c r="L221" i="3"/>
  <c r="M221" i="3"/>
  <c r="N221" i="3"/>
  <c r="O221" i="3"/>
  <c r="P221" i="3"/>
  <c r="Q221" i="3"/>
  <c r="V221" i="3"/>
  <c r="X221" i="3"/>
  <c r="Z221" i="3"/>
  <c r="AB221" i="3"/>
  <c r="AD221" i="3"/>
  <c r="E222" i="3"/>
  <c r="F222" i="3"/>
  <c r="G222" i="3"/>
  <c r="H222" i="3"/>
  <c r="J222" i="3"/>
  <c r="K222" i="3"/>
  <c r="L222" i="3"/>
  <c r="M222" i="3"/>
  <c r="N222" i="3"/>
  <c r="O222" i="3"/>
  <c r="P222" i="3"/>
  <c r="Q222" i="3"/>
  <c r="V222" i="3"/>
  <c r="X222" i="3"/>
  <c r="Z222" i="3"/>
  <c r="AB222" i="3"/>
  <c r="AD222" i="3"/>
  <c r="E223" i="3"/>
  <c r="F223" i="3"/>
  <c r="G223" i="3"/>
  <c r="H223" i="3"/>
  <c r="J223" i="3"/>
  <c r="K223" i="3"/>
  <c r="L223" i="3"/>
  <c r="M223" i="3"/>
  <c r="N223" i="3"/>
  <c r="O223" i="3"/>
  <c r="P223" i="3"/>
  <c r="Q223" i="3"/>
  <c r="V223" i="3"/>
  <c r="X223" i="3"/>
  <c r="Z223" i="3"/>
  <c r="AB223" i="3"/>
  <c r="AD223" i="3"/>
  <c r="E224" i="3"/>
  <c r="F224" i="3"/>
  <c r="G224" i="3"/>
  <c r="H224" i="3"/>
  <c r="J224" i="3"/>
  <c r="K224" i="3"/>
  <c r="L224" i="3"/>
  <c r="M224" i="3"/>
  <c r="N224" i="3"/>
  <c r="O224" i="3"/>
  <c r="P224" i="3"/>
  <c r="Q224" i="3"/>
  <c r="V224" i="3"/>
  <c r="X224" i="3"/>
  <c r="Z224" i="3"/>
  <c r="AB224" i="3"/>
  <c r="AD224" i="3"/>
  <c r="E225" i="3"/>
  <c r="F225" i="3"/>
  <c r="G225" i="3"/>
  <c r="H225" i="3"/>
  <c r="J225" i="3"/>
  <c r="K225" i="3"/>
  <c r="L225" i="3"/>
  <c r="M225" i="3"/>
  <c r="N225" i="3"/>
  <c r="O225" i="3"/>
  <c r="P225" i="3"/>
  <c r="Q225" i="3"/>
  <c r="V225" i="3"/>
  <c r="X225" i="3"/>
  <c r="Z225" i="3"/>
  <c r="AB225" i="3"/>
  <c r="AD225" i="3"/>
  <c r="E226" i="3"/>
  <c r="F226" i="3"/>
  <c r="G226" i="3"/>
  <c r="H226" i="3"/>
  <c r="J226" i="3"/>
  <c r="K226" i="3"/>
  <c r="L226" i="3"/>
  <c r="M226" i="3"/>
  <c r="N226" i="3"/>
  <c r="O226" i="3"/>
  <c r="P226" i="3"/>
  <c r="Q226" i="3"/>
  <c r="V226" i="3"/>
  <c r="X226" i="3"/>
  <c r="Z226" i="3"/>
  <c r="AB226" i="3"/>
  <c r="AD226" i="3"/>
  <c r="E227" i="3"/>
  <c r="F227" i="3"/>
  <c r="G227" i="3"/>
  <c r="H227" i="3"/>
  <c r="J227" i="3"/>
  <c r="K227" i="3"/>
  <c r="L227" i="3"/>
  <c r="M227" i="3"/>
  <c r="N227" i="3"/>
  <c r="O227" i="3"/>
  <c r="P227" i="3"/>
  <c r="Q227" i="3"/>
  <c r="V227" i="3"/>
  <c r="X227" i="3"/>
  <c r="Z227" i="3"/>
  <c r="AB227" i="3"/>
  <c r="AD227" i="3"/>
  <c r="E228" i="3"/>
  <c r="F228" i="3"/>
  <c r="G228" i="3"/>
  <c r="H228" i="3"/>
  <c r="J228" i="3"/>
  <c r="K228" i="3"/>
  <c r="L228" i="3"/>
  <c r="M228" i="3"/>
  <c r="N228" i="3"/>
  <c r="O228" i="3"/>
  <c r="P228" i="3"/>
  <c r="Q228" i="3"/>
  <c r="V228" i="3"/>
  <c r="X228" i="3"/>
  <c r="Z228" i="3"/>
  <c r="AB228" i="3"/>
  <c r="AD228" i="3"/>
  <c r="E229" i="3"/>
  <c r="F229" i="3"/>
  <c r="G229" i="3"/>
  <c r="H229" i="3"/>
  <c r="J229" i="3"/>
  <c r="K229" i="3"/>
  <c r="L229" i="3"/>
  <c r="M229" i="3"/>
  <c r="N229" i="3"/>
  <c r="O229" i="3"/>
  <c r="P229" i="3"/>
  <c r="Q229" i="3"/>
  <c r="V229" i="3"/>
  <c r="X229" i="3"/>
  <c r="Z229" i="3"/>
  <c r="AB229" i="3"/>
  <c r="AD229" i="3"/>
  <c r="E230" i="3"/>
  <c r="F230" i="3"/>
  <c r="G230" i="3"/>
  <c r="H230" i="3"/>
  <c r="J230" i="3"/>
  <c r="K230" i="3"/>
  <c r="L230" i="3"/>
  <c r="M230" i="3"/>
  <c r="N230" i="3"/>
  <c r="O230" i="3"/>
  <c r="P230" i="3"/>
  <c r="Q230" i="3"/>
  <c r="V230" i="3"/>
  <c r="X230" i="3"/>
  <c r="Z230" i="3"/>
  <c r="AB230" i="3"/>
  <c r="AD230" i="3"/>
  <c r="E231" i="3"/>
  <c r="F231" i="3"/>
  <c r="G231" i="3"/>
  <c r="H231" i="3"/>
  <c r="J231" i="3"/>
  <c r="K231" i="3"/>
  <c r="L231" i="3"/>
  <c r="M231" i="3"/>
  <c r="N231" i="3"/>
  <c r="O231" i="3"/>
  <c r="P231" i="3"/>
  <c r="Q231" i="3"/>
  <c r="V231" i="3"/>
  <c r="X231" i="3"/>
  <c r="Z231" i="3"/>
  <c r="AB231" i="3"/>
  <c r="AD231" i="3"/>
  <c r="E232" i="3"/>
  <c r="F232" i="3"/>
  <c r="G232" i="3"/>
  <c r="H232" i="3"/>
  <c r="J232" i="3"/>
  <c r="K232" i="3"/>
  <c r="L232" i="3"/>
  <c r="M232" i="3"/>
  <c r="N232" i="3"/>
  <c r="O232" i="3"/>
  <c r="P232" i="3"/>
  <c r="Q232" i="3"/>
  <c r="V232" i="3"/>
  <c r="X232" i="3"/>
  <c r="Z232" i="3"/>
  <c r="AB232" i="3"/>
  <c r="AD232" i="3"/>
  <c r="E233" i="3"/>
  <c r="F233" i="3"/>
  <c r="G233" i="3"/>
  <c r="H233" i="3"/>
  <c r="J233" i="3"/>
  <c r="K233" i="3"/>
  <c r="L233" i="3"/>
  <c r="M233" i="3"/>
  <c r="N233" i="3"/>
  <c r="O233" i="3"/>
  <c r="P233" i="3"/>
  <c r="Q233" i="3"/>
  <c r="V233" i="3"/>
  <c r="X233" i="3"/>
  <c r="Z233" i="3"/>
  <c r="AB233" i="3"/>
  <c r="AD233" i="3"/>
  <c r="E234" i="3"/>
  <c r="F234" i="3"/>
  <c r="G234" i="3"/>
  <c r="H234" i="3"/>
  <c r="J234" i="3"/>
  <c r="K234" i="3"/>
  <c r="L234" i="3"/>
  <c r="M234" i="3"/>
  <c r="N234" i="3"/>
  <c r="O234" i="3"/>
  <c r="P234" i="3"/>
  <c r="Q234" i="3"/>
  <c r="V234" i="3"/>
  <c r="X234" i="3"/>
  <c r="Z234" i="3"/>
  <c r="AB234" i="3"/>
  <c r="AD234" i="3"/>
  <c r="E235" i="3"/>
  <c r="F235" i="3"/>
  <c r="G235" i="3"/>
  <c r="H235" i="3"/>
  <c r="J235" i="3"/>
  <c r="K235" i="3"/>
  <c r="L235" i="3"/>
  <c r="M235" i="3"/>
  <c r="N235" i="3"/>
  <c r="O235" i="3"/>
  <c r="P235" i="3"/>
  <c r="Q235" i="3"/>
  <c r="V235" i="3"/>
  <c r="X235" i="3"/>
  <c r="Z235" i="3"/>
  <c r="AB235" i="3"/>
  <c r="AD235" i="3"/>
  <c r="E236" i="3"/>
  <c r="F236" i="3"/>
  <c r="G236" i="3"/>
  <c r="H236" i="3"/>
  <c r="J236" i="3"/>
  <c r="K236" i="3"/>
  <c r="L236" i="3"/>
  <c r="M236" i="3"/>
  <c r="N236" i="3"/>
  <c r="O236" i="3"/>
  <c r="P236" i="3"/>
  <c r="Q236" i="3"/>
  <c r="V236" i="3"/>
  <c r="X236" i="3"/>
  <c r="Z236" i="3"/>
  <c r="AB236" i="3"/>
  <c r="AD236" i="3"/>
  <c r="E237" i="3"/>
  <c r="F237" i="3"/>
  <c r="G237" i="3"/>
  <c r="H237" i="3"/>
  <c r="J237" i="3"/>
  <c r="K237" i="3"/>
  <c r="L237" i="3"/>
  <c r="M237" i="3"/>
  <c r="N237" i="3"/>
  <c r="O237" i="3"/>
  <c r="P237" i="3"/>
  <c r="Q237" i="3"/>
  <c r="V237" i="3"/>
  <c r="X237" i="3"/>
  <c r="Z237" i="3"/>
  <c r="AB237" i="3"/>
  <c r="AD237" i="3"/>
  <c r="E238" i="3"/>
  <c r="F238" i="3"/>
  <c r="G238" i="3"/>
  <c r="H238" i="3"/>
  <c r="J238" i="3"/>
  <c r="K238" i="3"/>
  <c r="L238" i="3"/>
  <c r="M238" i="3"/>
  <c r="N238" i="3"/>
  <c r="O238" i="3"/>
  <c r="P238" i="3"/>
  <c r="Q238" i="3"/>
  <c r="V238" i="3"/>
  <c r="X238" i="3"/>
  <c r="Z238" i="3"/>
  <c r="AB238" i="3"/>
  <c r="AD238" i="3"/>
  <c r="E239" i="3"/>
  <c r="F239" i="3"/>
  <c r="G239" i="3"/>
  <c r="H239" i="3"/>
  <c r="J239" i="3"/>
  <c r="K239" i="3"/>
  <c r="L239" i="3"/>
  <c r="M239" i="3"/>
  <c r="N239" i="3"/>
  <c r="O239" i="3"/>
  <c r="P239" i="3"/>
  <c r="Q239" i="3"/>
  <c r="V239" i="3"/>
  <c r="X239" i="3"/>
  <c r="Z239" i="3"/>
  <c r="AB239" i="3"/>
  <c r="AD239" i="3"/>
  <c r="E240" i="3"/>
  <c r="F240" i="3"/>
  <c r="G240" i="3"/>
  <c r="H240" i="3"/>
  <c r="J240" i="3"/>
  <c r="K240" i="3"/>
  <c r="L240" i="3"/>
  <c r="M240" i="3"/>
  <c r="N240" i="3"/>
  <c r="O240" i="3"/>
  <c r="P240" i="3"/>
  <c r="Q240" i="3"/>
  <c r="V240" i="3"/>
  <c r="X240" i="3"/>
  <c r="Z240" i="3"/>
  <c r="AB240" i="3"/>
  <c r="AD240" i="3"/>
  <c r="E241" i="3"/>
  <c r="F241" i="3"/>
  <c r="G241" i="3"/>
  <c r="H241" i="3"/>
  <c r="J241" i="3"/>
  <c r="K241" i="3"/>
  <c r="L241" i="3"/>
  <c r="M241" i="3"/>
  <c r="N241" i="3"/>
  <c r="O241" i="3"/>
  <c r="P241" i="3"/>
  <c r="Q241" i="3"/>
  <c r="V241" i="3"/>
  <c r="X241" i="3"/>
  <c r="Z241" i="3"/>
  <c r="AB241" i="3"/>
  <c r="AD241" i="3"/>
  <c r="E242" i="3"/>
  <c r="F242" i="3"/>
  <c r="G242" i="3"/>
  <c r="H242" i="3"/>
  <c r="J242" i="3"/>
  <c r="K242" i="3"/>
  <c r="L242" i="3"/>
  <c r="M242" i="3"/>
  <c r="N242" i="3"/>
  <c r="O242" i="3"/>
  <c r="P242" i="3"/>
  <c r="Q242" i="3"/>
  <c r="V242" i="3"/>
  <c r="X242" i="3"/>
  <c r="Z242" i="3"/>
  <c r="AB242" i="3"/>
  <c r="AD242" i="3"/>
  <c r="AA154" i="3" l="1"/>
  <c r="AA146" i="3"/>
  <c r="AA90" i="3"/>
  <c r="AC33" i="3"/>
  <c r="AC25" i="3"/>
  <c r="AA65" i="3"/>
  <c r="AA49" i="3"/>
  <c r="AA33" i="3"/>
  <c r="AA25" i="3"/>
  <c r="Y25" i="3"/>
  <c r="AA217" i="3"/>
  <c r="AA209" i="3"/>
  <c r="AA201" i="3"/>
  <c r="AA193" i="3"/>
  <c r="AA185" i="3"/>
  <c r="AA81" i="3"/>
  <c r="AA134" i="3"/>
  <c r="AA94" i="3"/>
  <c r="AA86" i="3"/>
  <c r="AA46" i="3"/>
  <c r="AA38" i="3"/>
  <c r="AC37" i="3"/>
  <c r="AA30" i="3"/>
  <c r="AC29" i="3"/>
  <c r="AA221" i="3"/>
  <c r="AA205" i="3"/>
  <c r="AA197" i="3"/>
  <c r="AA93" i="3"/>
  <c r="AA85" i="3"/>
  <c r="AA77" i="3"/>
  <c r="AA69" i="3"/>
  <c r="AA61" i="3"/>
  <c r="AA53" i="3"/>
  <c r="AA37" i="3"/>
  <c r="AA29" i="3"/>
  <c r="Y29" i="3"/>
  <c r="AA157" i="3"/>
  <c r="AA143" i="3"/>
  <c r="AA135" i="3"/>
  <c r="AA131" i="3"/>
  <c r="AA149" i="3"/>
  <c r="AA241" i="3"/>
  <c r="AA237" i="3"/>
  <c r="AA233" i="3"/>
  <c r="AA229" i="3"/>
  <c r="AA225" i="3"/>
  <c r="AA141" i="3"/>
  <c r="AA236" i="3"/>
  <c r="AA232" i="3"/>
  <c r="AA224" i="3"/>
  <c r="AA220" i="3"/>
  <c r="AA216" i="3"/>
  <c r="AA212" i="3"/>
  <c r="AA208" i="3"/>
  <c r="AA196" i="3"/>
  <c r="AA184" i="3"/>
  <c r="AA156" i="3"/>
  <c r="AA152" i="3"/>
  <c r="AA148" i="3"/>
  <c r="AA140" i="3"/>
  <c r="AA96" i="3"/>
  <c r="AA92" i="3"/>
  <c r="AA88" i="3"/>
  <c r="AA80" i="3"/>
  <c r="AA76" i="3"/>
  <c r="AA72" i="3"/>
  <c r="AA60" i="3"/>
  <c r="AA56" i="3"/>
  <c r="AA48" i="3"/>
  <c r="AA28" i="3"/>
  <c r="AC27" i="3"/>
  <c r="AA159" i="3"/>
  <c r="AA151" i="3"/>
  <c r="AA147" i="3"/>
  <c r="AA95" i="3"/>
  <c r="AA83" i="3"/>
  <c r="AA75" i="3"/>
  <c r="AA71" i="3"/>
  <c r="AA67" i="3"/>
  <c r="AA59" i="3"/>
  <c r="AA51" i="3"/>
  <c r="AA39" i="3"/>
  <c r="AA35" i="3"/>
  <c r="AA31" i="3"/>
  <c r="AA27" i="3"/>
  <c r="S29" i="3"/>
  <c r="AC188" i="3"/>
  <c r="AC152" i="3"/>
  <c r="AC28" i="3"/>
  <c r="Y138" i="3"/>
  <c r="Y134" i="3"/>
  <c r="AC134" i="3"/>
  <c r="S224" i="3"/>
  <c r="S200" i="3"/>
  <c r="S167" i="3"/>
  <c r="R152" i="3"/>
  <c r="Y144" i="3"/>
  <c r="S144" i="3"/>
  <c r="S116" i="3"/>
  <c r="S104" i="3"/>
  <c r="S100" i="3"/>
  <c r="S76" i="3"/>
  <c r="AC236" i="3"/>
  <c r="AC220" i="3"/>
  <c r="S214" i="3"/>
  <c r="S189" i="3"/>
  <c r="AC182" i="3"/>
  <c r="AC174" i="3"/>
  <c r="AC170" i="3"/>
  <c r="AC154" i="3"/>
  <c r="S118" i="3"/>
  <c r="S106" i="3"/>
  <c r="S102" i="3"/>
  <c r="S98" i="3"/>
  <c r="AC95" i="3"/>
  <c r="S94" i="3"/>
  <c r="S82" i="3"/>
  <c r="S66" i="3"/>
  <c r="Y135" i="3"/>
  <c r="S135" i="3"/>
  <c r="Y122" i="3"/>
  <c r="S60" i="3"/>
  <c r="Y38" i="3"/>
  <c r="S230" i="3"/>
  <c r="AC143" i="3"/>
  <c r="S138" i="3"/>
  <c r="S49" i="3"/>
  <c r="AC38" i="3"/>
  <c r="Y155" i="3"/>
  <c r="S155" i="3"/>
  <c r="R60" i="3"/>
  <c r="Y218" i="3"/>
  <c r="S218" i="3"/>
  <c r="Y217" i="3"/>
  <c r="R217" i="3"/>
  <c r="Y213" i="3"/>
  <c r="S213" i="3"/>
  <c r="Y196" i="3"/>
  <c r="Y188" i="3"/>
  <c r="R188" i="3"/>
  <c r="Y180" i="3"/>
  <c r="Y172" i="3"/>
  <c r="R172" i="3"/>
  <c r="Y164" i="3"/>
  <c r="R164" i="3"/>
  <c r="Y160" i="3"/>
  <c r="Y156" i="3"/>
  <c r="S156" i="3"/>
  <c r="R99" i="3"/>
  <c r="R49" i="3"/>
  <c r="AA155" i="3"/>
  <c r="AC208" i="3"/>
  <c r="S203" i="3"/>
  <c r="AC196" i="3"/>
  <c r="S194" i="3"/>
  <c r="AC175" i="3"/>
  <c r="R175" i="3"/>
  <c r="S123" i="3"/>
  <c r="R118" i="3"/>
  <c r="S107" i="3"/>
  <c r="S55" i="3"/>
  <c r="S51" i="3"/>
  <c r="S140" i="3"/>
  <c r="R114" i="3"/>
  <c r="Y234" i="3"/>
  <c r="S234" i="3"/>
  <c r="Y233" i="3"/>
  <c r="Y219" i="3"/>
  <c r="Y206" i="3"/>
  <c r="Y202" i="3"/>
  <c r="R110" i="3"/>
  <c r="Y106" i="3"/>
  <c r="R74" i="3"/>
  <c r="Y35" i="3"/>
  <c r="Y30" i="3"/>
  <c r="AA240" i="3"/>
  <c r="Y220" i="3"/>
  <c r="Y199" i="3"/>
  <c r="Y194" i="3"/>
  <c r="R158" i="3"/>
  <c r="Y152" i="3"/>
  <c r="S152" i="3"/>
  <c r="Y151" i="3"/>
  <c r="Y147" i="3"/>
  <c r="S147" i="3"/>
  <c r="Y146" i="3"/>
  <c r="R146" i="3"/>
  <c r="AC144" i="3"/>
  <c r="Y115" i="3"/>
  <c r="Y103" i="3"/>
  <c r="AC84" i="3"/>
  <c r="R75" i="3"/>
  <c r="R52" i="3"/>
  <c r="Y44" i="3"/>
  <c r="S44" i="3"/>
  <c r="Y40" i="3"/>
  <c r="S40" i="3"/>
  <c r="Y229" i="3"/>
  <c r="S229" i="3"/>
  <c r="Y223" i="3"/>
  <c r="S219" i="3"/>
  <c r="Y140" i="3"/>
  <c r="Y127" i="3"/>
  <c r="Y114" i="3"/>
  <c r="S220" i="3"/>
  <c r="R199" i="3"/>
  <c r="Y186" i="3"/>
  <c r="S186" i="3"/>
  <c r="S182" i="3"/>
  <c r="Y236" i="3"/>
  <c r="R236" i="3"/>
  <c r="S228" i="3"/>
  <c r="Y227" i="3"/>
  <c r="S227" i="3"/>
  <c r="R208" i="3"/>
  <c r="AC193" i="3"/>
  <c r="S192" i="3"/>
  <c r="Y191" i="3"/>
  <c r="Y183" i="3"/>
  <c r="R183" i="3"/>
  <c r="Y175" i="3"/>
  <c r="S175" i="3"/>
  <c r="S160" i="3"/>
  <c r="AC151" i="3"/>
  <c r="AC146" i="3"/>
  <c r="S139" i="3"/>
  <c r="R134" i="3"/>
  <c r="AC131" i="3"/>
  <c r="R131" i="3"/>
  <c r="S130" i="3"/>
  <c r="R127" i="3"/>
  <c r="S113" i="3"/>
  <c r="S73" i="3"/>
  <c r="R70" i="3"/>
  <c r="S68" i="3"/>
  <c r="S50" i="3"/>
  <c r="Y37" i="3"/>
  <c r="Y32" i="3"/>
  <c r="AC30" i="3"/>
  <c r="Y28" i="3"/>
  <c r="Y238" i="3"/>
  <c r="R238" i="3"/>
  <c r="S236" i="3"/>
  <c r="S225" i="3"/>
  <c r="Y222" i="3"/>
  <c r="R222" i="3"/>
  <c r="AC216" i="3"/>
  <c r="S215" i="3"/>
  <c r="S211" i="3"/>
  <c r="Y210" i="3"/>
  <c r="R210" i="3"/>
  <c r="S208" i="3"/>
  <c r="R200" i="3"/>
  <c r="R189" i="3"/>
  <c r="AC181" i="3"/>
  <c r="S180" i="3"/>
  <c r="Y179" i="3"/>
  <c r="Y173" i="3"/>
  <c r="S173" i="3"/>
  <c r="AC171" i="3"/>
  <c r="Y159" i="3"/>
  <c r="R159" i="3"/>
  <c r="R150" i="3"/>
  <c r="AA144" i="3"/>
  <c r="R144" i="3"/>
  <c r="S142" i="3"/>
  <c r="Y141" i="3"/>
  <c r="S134" i="3"/>
  <c r="S131" i="3"/>
  <c r="Y130" i="3"/>
  <c r="S122" i="3"/>
  <c r="R119" i="3"/>
  <c r="S112" i="3"/>
  <c r="Y111" i="3"/>
  <c r="S108" i="3"/>
  <c r="R102" i="3"/>
  <c r="S99" i="3"/>
  <c r="Y98" i="3"/>
  <c r="Y90" i="3"/>
  <c r="AC88" i="3"/>
  <c r="S87" i="3"/>
  <c r="AA87" i="3"/>
  <c r="Y85" i="3"/>
  <c r="R84" i="3"/>
  <c r="S81" i="3"/>
  <c r="R80" i="3"/>
  <c r="S77" i="3"/>
  <c r="S70" i="3"/>
  <c r="S61" i="3"/>
  <c r="S54" i="3"/>
  <c r="S47" i="3"/>
  <c r="S46" i="3"/>
  <c r="Y36" i="3"/>
  <c r="AC34" i="3"/>
  <c r="Y31" i="3"/>
  <c r="AA64" i="3"/>
  <c r="R223" i="3"/>
  <c r="R220" i="3"/>
  <c r="R206" i="3"/>
  <c r="AC200" i="3"/>
  <c r="R196" i="3"/>
  <c r="AC189" i="3"/>
  <c r="R180" i="3"/>
  <c r="R174" i="3"/>
  <c r="AC160" i="3"/>
  <c r="AC159" i="3"/>
  <c r="R151" i="3"/>
  <c r="R142" i="3"/>
  <c r="R138" i="3"/>
  <c r="R126" i="3"/>
  <c r="R106" i="3"/>
  <c r="AC85" i="3"/>
  <c r="R69" i="3"/>
  <c r="AA55" i="3"/>
  <c r="R233" i="3"/>
  <c r="S241" i="3"/>
  <c r="Y235" i="3"/>
  <c r="S235" i="3"/>
  <c r="AC232" i="3"/>
  <c r="S231" i="3"/>
  <c r="AC224" i="3"/>
  <c r="R224" i="3"/>
  <c r="S209" i="3"/>
  <c r="Y207" i="3"/>
  <c r="R207" i="3"/>
  <c r="S204" i="3"/>
  <c r="AA200" i="3"/>
  <c r="Y198" i="3"/>
  <c r="R198" i="3"/>
  <c r="AA189" i="3"/>
  <c r="Y187" i="3"/>
  <c r="S187" i="3"/>
  <c r="AC185" i="3"/>
  <c r="S184" i="3"/>
  <c r="S183" i="3"/>
  <c r="R178" i="3"/>
  <c r="Y177" i="3"/>
  <c r="S174" i="3"/>
  <c r="AC173" i="3"/>
  <c r="Y171" i="3"/>
  <c r="R171" i="3"/>
  <c r="Y167" i="3"/>
  <c r="R167" i="3"/>
  <c r="S164" i="3"/>
  <c r="Y163" i="3"/>
  <c r="AA160" i="3"/>
  <c r="R160" i="3"/>
  <c r="S158" i="3"/>
  <c r="Y154" i="3"/>
  <c r="R154" i="3"/>
  <c r="Y148" i="3"/>
  <c r="S148" i="3"/>
  <c r="Y143" i="3"/>
  <c r="R143" i="3"/>
  <c r="AA138" i="3"/>
  <c r="Y136" i="3"/>
  <c r="S129" i="3"/>
  <c r="S126" i="3"/>
  <c r="S124" i="3"/>
  <c r="S120" i="3"/>
  <c r="Y119" i="3"/>
  <c r="S114" i="3"/>
  <c r="S110" i="3"/>
  <c r="R107" i="3"/>
  <c r="S105" i="3"/>
  <c r="S97" i="3"/>
  <c r="Y96" i="3"/>
  <c r="Y92" i="3"/>
  <c r="R92" i="3"/>
  <c r="AC90" i="3"/>
  <c r="R90" i="3"/>
  <c r="S89" i="3"/>
  <c r="Y88" i="3"/>
  <c r="S83" i="3"/>
  <c r="R76" i="3"/>
  <c r="S72" i="3"/>
  <c r="S67" i="3"/>
  <c r="Y43" i="3"/>
  <c r="S43" i="3"/>
  <c r="Y39" i="3"/>
  <c r="Y34" i="3"/>
  <c r="Y33" i="3"/>
  <c r="AA178" i="3"/>
  <c r="AA165" i="3"/>
  <c r="AA129" i="3"/>
  <c r="AA116" i="3"/>
  <c r="AA242" i="3"/>
  <c r="R239" i="3"/>
  <c r="AA228" i="3"/>
  <c r="AA211" i="3"/>
  <c r="AA203" i="3"/>
  <c r="S223" i="3"/>
  <c r="Y214" i="3"/>
  <c r="Y211" i="3"/>
  <c r="S206" i="3"/>
  <c r="Y203" i="3"/>
  <c r="R193" i="3"/>
  <c r="S171" i="3"/>
  <c r="AA169" i="3"/>
  <c r="Y165" i="3"/>
  <c r="R165" i="3"/>
  <c r="S159" i="3"/>
  <c r="AC158" i="3"/>
  <c r="Y157" i="3"/>
  <c r="S154" i="3"/>
  <c r="S150" i="3"/>
  <c r="Y149" i="3"/>
  <c r="S146" i="3"/>
  <c r="AC142" i="3"/>
  <c r="AA137" i="3"/>
  <c r="Y123" i="3"/>
  <c r="Y231" i="3"/>
  <c r="AA226" i="3"/>
  <c r="R212" i="3"/>
  <c r="AA190" i="3"/>
  <c r="R185" i="3"/>
  <c r="R181" i="3"/>
  <c r="R179" i="3"/>
  <c r="AA170" i="3"/>
  <c r="R166" i="3"/>
  <c r="AA158" i="3"/>
  <c r="AC148" i="3"/>
  <c r="AA142" i="3"/>
  <c r="AC141" i="3"/>
  <c r="AA132" i="3"/>
  <c r="Y131" i="3"/>
  <c r="R122" i="3"/>
  <c r="AA120" i="3"/>
  <c r="R115" i="3"/>
  <c r="AA113" i="3"/>
  <c r="R103" i="3"/>
  <c r="AA100" i="3"/>
  <c r="Y99" i="3"/>
  <c r="Y94" i="3"/>
  <c r="AA91" i="3"/>
  <c r="R88" i="3"/>
  <c r="AA79" i="3"/>
  <c r="R54" i="3"/>
  <c r="AA239" i="3"/>
  <c r="AA214" i="3"/>
  <c r="AA104" i="3"/>
  <c r="AA97" i="3"/>
  <c r="AA89" i="3"/>
  <c r="AA57" i="3"/>
  <c r="Y241" i="3"/>
  <c r="Y239" i="3"/>
  <c r="Y230" i="3"/>
  <c r="R228" i="3"/>
  <c r="S222" i="3"/>
  <c r="S217" i="3"/>
  <c r="AA215" i="3"/>
  <c r="S207" i="3"/>
  <c r="S199" i="3"/>
  <c r="S198" i="3"/>
  <c r="S196" i="3"/>
  <c r="Y192" i="3"/>
  <c r="AA181" i="3"/>
  <c r="AA180" i="3"/>
  <c r="R163" i="3"/>
  <c r="R157" i="3"/>
  <c r="S151" i="3"/>
  <c r="AC150" i="3"/>
  <c r="R149" i="3"/>
  <c r="S143" i="3"/>
  <c r="AA139" i="3"/>
  <c r="AA124" i="3"/>
  <c r="AA112" i="3"/>
  <c r="AA105" i="3"/>
  <c r="R93" i="3"/>
  <c r="S93" i="3"/>
  <c r="R64" i="3"/>
  <c r="R57" i="3"/>
  <c r="R53" i="3"/>
  <c r="AA47" i="3"/>
  <c r="Y26" i="3"/>
  <c r="S26" i="3"/>
  <c r="Y242" i="3"/>
  <c r="AC240" i="3"/>
  <c r="R240" i="3"/>
  <c r="R232" i="3"/>
  <c r="Y225" i="3"/>
  <c r="R216" i="3"/>
  <c r="Y215" i="3"/>
  <c r="AC212" i="3"/>
  <c r="Y204" i="3"/>
  <c r="AA194" i="3"/>
  <c r="Y184" i="3"/>
  <c r="Y181" i="3"/>
  <c r="Y169" i="3"/>
  <c r="AC167" i="3"/>
  <c r="AC163" i="3"/>
  <c r="S163" i="3"/>
  <c r="AA161" i="3"/>
  <c r="AC157" i="3"/>
  <c r="AC156" i="3"/>
  <c r="AA153" i="3"/>
  <c r="AA150" i="3"/>
  <c r="AC149" i="3"/>
  <c r="AA145" i="3"/>
  <c r="R141" i="3"/>
  <c r="R136" i="3"/>
  <c r="S240" i="3"/>
  <c r="AA238" i="3"/>
  <c r="Y237" i="3"/>
  <c r="Y232" i="3"/>
  <c r="AC228" i="3"/>
  <c r="AA227" i="3"/>
  <c r="Y226" i="3"/>
  <c r="S226" i="3"/>
  <c r="AA223" i="3"/>
  <c r="AA222" i="3"/>
  <c r="Y221" i="3"/>
  <c r="R221" i="3"/>
  <c r="AA213" i="3"/>
  <c r="S212" i="3"/>
  <c r="Y209" i="3"/>
  <c r="AA207" i="3"/>
  <c r="AA206" i="3"/>
  <c r="S202" i="3"/>
  <c r="AA202" i="3"/>
  <c r="AA199" i="3"/>
  <c r="AA198" i="3"/>
  <c r="Y197" i="3"/>
  <c r="S191" i="3"/>
  <c r="AA191" i="3"/>
  <c r="S188" i="3"/>
  <c r="AA187" i="3"/>
  <c r="AA186" i="3"/>
  <c r="AC183" i="3"/>
  <c r="R182" i="3"/>
  <c r="AC179" i="3"/>
  <c r="S179" i="3"/>
  <c r="S177" i="3"/>
  <c r="AA177" i="3"/>
  <c r="AA173" i="3"/>
  <c r="S172" i="3"/>
  <c r="R170" i="3"/>
  <c r="AC166" i="3"/>
  <c r="S166" i="3"/>
  <c r="AC165" i="3"/>
  <c r="AA162" i="3"/>
  <c r="Y161" i="3"/>
  <c r="Y158" i="3"/>
  <c r="Y153" i="3"/>
  <c r="Y150" i="3"/>
  <c r="Y145" i="3"/>
  <c r="Y142" i="3"/>
  <c r="S141" i="3"/>
  <c r="AC140" i="3"/>
  <c r="R140" i="3"/>
  <c r="AC138" i="3"/>
  <c r="AC136" i="3"/>
  <c r="S136" i="3"/>
  <c r="R130" i="3"/>
  <c r="S128" i="3"/>
  <c r="AA128" i="3"/>
  <c r="R123" i="3"/>
  <c r="S121" i="3"/>
  <c r="AA121" i="3"/>
  <c r="S115" i="3"/>
  <c r="R111" i="3"/>
  <c r="AA108" i="3"/>
  <c r="Y107" i="3"/>
  <c r="R98" i="3"/>
  <c r="S96" i="3"/>
  <c r="R95" i="3"/>
  <c r="S95" i="3"/>
  <c r="AC93" i="3"/>
  <c r="S92" i="3"/>
  <c r="S88" i="3"/>
  <c r="Y86" i="3"/>
  <c r="R79" i="3"/>
  <c r="AA73" i="3"/>
  <c r="R66" i="3"/>
  <c r="R55" i="3"/>
  <c r="R71" i="3"/>
  <c r="AA68" i="3"/>
  <c r="R65" i="3"/>
  <c r="R58" i="3"/>
  <c r="Y27" i="3"/>
  <c r="AC137" i="3"/>
  <c r="AA136" i="3"/>
  <c r="AC135" i="3"/>
  <c r="R135" i="3"/>
  <c r="Y132" i="3"/>
  <c r="AC130" i="3"/>
  <c r="S127" i="3"/>
  <c r="Y126" i="3"/>
  <c r="S125" i="3"/>
  <c r="AA125" i="3"/>
  <c r="Y124" i="3"/>
  <c r="R124" i="3"/>
  <c r="S119" i="3"/>
  <c r="Y118" i="3"/>
  <c r="S117" i="3"/>
  <c r="AA117" i="3"/>
  <c r="Y116" i="3"/>
  <c r="R116" i="3"/>
  <c r="S111" i="3"/>
  <c r="Y110" i="3"/>
  <c r="S109" i="3"/>
  <c r="AA109" i="3"/>
  <c r="Y108" i="3"/>
  <c r="R108" i="3"/>
  <c r="S103" i="3"/>
  <c r="Y102" i="3"/>
  <c r="S101" i="3"/>
  <c r="AA101" i="3"/>
  <c r="Y100" i="3"/>
  <c r="R100" i="3"/>
  <c r="AC98" i="3"/>
  <c r="AC96" i="3"/>
  <c r="R96" i="3"/>
  <c r="AC94" i="3"/>
  <c r="R94" i="3"/>
  <c r="AC92" i="3"/>
  <c r="AC91" i="3"/>
  <c r="S90" i="3"/>
  <c r="AC87" i="3"/>
  <c r="R87" i="3"/>
  <c r="S85" i="3"/>
  <c r="R81" i="3"/>
  <c r="S78" i="3"/>
  <c r="R77" i="3"/>
  <c r="S71" i="3"/>
  <c r="S65" i="3"/>
  <c r="S63" i="3"/>
  <c r="AA63" i="3"/>
  <c r="R62" i="3"/>
  <c r="R59" i="3"/>
  <c r="S56" i="3"/>
  <c r="AA52" i="3"/>
  <c r="R48" i="3"/>
  <c r="AC39" i="3"/>
  <c r="R36" i="3"/>
  <c r="AC36" i="3"/>
  <c r="AC35" i="3"/>
  <c r="R32" i="3"/>
  <c r="AC32" i="3"/>
  <c r="AC31" i="3"/>
  <c r="AC26" i="3"/>
  <c r="Y216" i="3"/>
  <c r="AA204" i="3"/>
  <c r="AA192" i="3"/>
  <c r="S176" i="3"/>
  <c r="R176" i="3"/>
  <c r="AA176" i="3"/>
  <c r="R161" i="3"/>
  <c r="S161" i="3"/>
  <c r="R153" i="3"/>
  <c r="S153" i="3"/>
  <c r="R145" i="3"/>
  <c r="S145" i="3"/>
  <c r="R132" i="3"/>
  <c r="S132" i="3"/>
  <c r="S25" i="3"/>
  <c r="R72" i="3"/>
  <c r="R242" i="3"/>
  <c r="S239" i="3"/>
  <c r="S238" i="3"/>
  <c r="R237" i="3"/>
  <c r="AA230" i="3"/>
  <c r="S181" i="3"/>
  <c r="Y176" i="3"/>
  <c r="S170" i="3"/>
  <c r="S168" i="3"/>
  <c r="R168" i="3"/>
  <c r="AA168" i="3"/>
  <c r="S165" i="3"/>
  <c r="R162" i="3"/>
  <c r="Y139" i="3"/>
  <c r="S242" i="3"/>
  <c r="R241" i="3"/>
  <c r="Y240" i="3"/>
  <c r="S237" i="3"/>
  <c r="AA235" i="3"/>
  <c r="AA234" i="3"/>
  <c r="S232" i="3"/>
  <c r="R231" i="3"/>
  <c r="R230" i="3"/>
  <c r="R225" i="3"/>
  <c r="Y224" i="3"/>
  <c r="S221" i="3"/>
  <c r="AA219" i="3"/>
  <c r="AA218" i="3"/>
  <c r="S216" i="3"/>
  <c r="R215" i="3"/>
  <c r="R214" i="3"/>
  <c r="Y205" i="3"/>
  <c r="R205" i="3"/>
  <c r="S193" i="3"/>
  <c r="AA188" i="3"/>
  <c r="S185" i="3"/>
  <c r="AC178" i="3"/>
  <c r="S178" i="3"/>
  <c r="R177" i="3"/>
  <c r="Y168" i="3"/>
  <c r="AC162" i="3"/>
  <c r="S162" i="3"/>
  <c r="S157" i="3"/>
  <c r="R156" i="3"/>
  <c r="AC153" i="3"/>
  <c r="S149" i="3"/>
  <c r="R148" i="3"/>
  <c r="AC145" i="3"/>
  <c r="Y137" i="3"/>
  <c r="R137" i="3"/>
  <c r="S137" i="3"/>
  <c r="Y128" i="3"/>
  <c r="R128" i="3"/>
  <c r="Y120" i="3"/>
  <c r="R120" i="3"/>
  <c r="Y112" i="3"/>
  <c r="R112" i="3"/>
  <c r="Y104" i="3"/>
  <c r="R104" i="3"/>
  <c r="S233" i="3"/>
  <c r="AA231" i="3"/>
  <c r="R227" i="3"/>
  <c r="R226" i="3"/>
  <c r="R235" i="3"/>
  <c r="R234" i="3"/>
  <c r="R229" i="3"/>
  <c r="Y228" i="3"/>
  <c r="R219" i="3"/>
  <c r="R218" i="3"/>
  <c r="R213" i="3"/>
  <c r="Y212" i="3"/>
  <c r="AA210" i="3"/>
  <c r="AC204" i="3"/>
  <c r="R204" i="3"/>
  <c r="R197" i="3"/>
  <c r="S197" i="3"/>
  <c r="AA195" i="3"/>
  <c r="AC192" i="3"/>
  <c r="R192" i="3"/>
  <c r="AC191" i="3"/>
  <c r="AC184" i="3"/>
  <c r="R184" i="3"/>
  <c r="AA182" i="3"/>
  <c r="AC177" i="3"/>
  <c r="R173" i="3"/>
  <c r="R169" i="3"/>
  <c r="S169" i="3"/>
  <c r="R91" i="3"/>
  <c r="S91" i="3"/>
  <c r="R67" i="3"/>
  <c r="R63" i="3"/>
  <c r="Y46" i="3"/>
  <c r="AC46" i="3"/>
  <c r="Y45" i="3"/>
  <c r="S45" i="3"/>
  <c r="Y41" i="3"/>
  <c r="S41" i="3"/>
  <c r="AA174" i="3"/>
  <c r="AA172" i="3"/>
  <c r="AC169" i="3"/>
  <c r="AA166" i="3"/>
  <c r="AA164" i="3"/>
  <c r="AC161" i="3"/>
  <c r="AC155" i="3"/>
  <c r="R155" i="3"/>
  <c r="AC147" i="3"/>
  <c r="R147" i="3"/>
  <c r="AC139" i="3"/>
  <c r="R139" i="3"/>
  <c r="R129" i="3"/>
  <c r="R125" i="3"/>
  <c r="R121" i="3"/>
  <c r="R117" i="3"/>
  <c r="R113" i="3"/>
  <c r="R109" i="3"/>
  <c r="R105" i="3"/>
  <c r="R101" i="3"/>
  <c r="R97" i="3"/>
  <c r="AC89" i="3"/>
  <c r="R89" i="3"/>
  <c r="R82" i="3"/>
  <c r="S79" i="3"/>
  <c r="R78" i="3"/>
  <c r="R73" i="3"/>
  <c r="R68" i="3"/>
  <c r="R50" i="3"/>
  <c r="R47" i="3"/>
  <c r="R46" i="3"/>
  <c r="Y42" i="3"/>
  <c r="S42" i="3"/>
  <c r="R27" i="3"/>
  <c r="S27" i="3"/>
  <c r="AC97" i="3"/>
  <c r="S84" i="3"/>
  <c r="Y84" i="3"/>
  <c r="AA84" i="3"/>
  <c r="R83" i="3"/>
  <c r="S62" i="3"/>
  <c r="R61" i="3"/>
  <c r="S57" i="3"/>
  <c r="R56" i="3"/>
  <c r="S52" i="3"/>
  <c r="R51" i="3"/>
  <c r="R28" i="3"/>
  <c r="S28" i="3"/>
  <c r="R39" i="3"/>
  <c r="R35" i="3"/>
  <c r="R31" i="3"/>
  <c r="AA127" i="3"/>
  <c r="AA123" i="3"/>
  <c r="AA119" i="3"/>
  <c r="AA115" i="3"/>
  <c r="AA111" i="3"/>
  <c r="AA107" i="3"/>
  <c r="AA103" i="3"/>
  <c r="AA99" i="3"/>
  <c r="AC86" i="3"/>
  <c r="AC45" i="3"/>
  <c r="AC44" i="3"/>
  <c r="AC43" i="3"/>
  <c r="AC42" i="3"/>
  <c r="AC41" i="3"/>
  <c r="AC40" i="3"/>
  <c r="R38" i="3"/>
  <c r="R34" i="3"/>
  <c r="R30" i="3"/>
  <c r="R29" i="3"/>
  <c r="R25" i="3"/>
  <c r="R211" i="3"/>
  <c r="R209" i="3"/>
  <c r="Y208" i="3"/>
  <c r="R203" i="3"/>
  <c r="R202" i="3"/>
  <c r="Y201" i="3"/>
  <c r="R201" i="3"/>
  <c r="Y200" i="3"/>
  <c r="Y195" i="3"/>
  <c r="R195" i="3"/>
  <c r="R194" i="3"/>
  <c r="Y193" i="3"/>
  <c r="R191" i="3"/>
  <c r="R190" i="3"/>
  <c r="Y189" i="3"/>
  <c r="R187" i="3"/>
  <c r="R186" i="3"/>
  <c r="Y185" i="3"/>
  <c r="AA183" i="3"/>
  <c r="Y182" i="3"/>
  <c r="AC180" i="3"/>
  <c r="AA179" i="3"/>
  <c r="Y178" i="3"/>
  <c r="AC176" i="3"/>
  <c r="AA175" i="3"/>
  <c r="Y174" i="3"/>
  <c r="AC172" i="3"/>
  <c r="AA171" i="3"/>
  <c r="Y170" i="3"/>
  <c r="AC168" i="3"/>
  <c r="AA167" i="3"/>
  <c r="Y166" i="3"/>
  <c r="AC164" i="3"/>
  <c r="AA163" i="3"/>
  <c r="Y162" i="3"/>
  <c r="AA133" i="3"/>
  <c r="AA130" i="3"/>
  <c r="Y129" i="3"/>
  <c r="AA126" i="3"/>
  <c r="Y125" i="3"/>
  <c r="AA122" i="3"/>
  <c r="Y121" i="3"/>
  <c r="AA118" i="3"/>
  <c r="Y117" i="3"/>
  <c r="AA114" i="3"/>
  <c r="Y113" i="3"/>
  <c r="AA110" i="3"/>
  <c r="Y109" i="3"/>
  <c r="AA106" i="3"/>
  <c r="Y105" i="3"/>
  <c r="AA102" i="3"/>
  <c r="Y101" i="3"/>
  <c r="AA98" i="3"/>
  <c r="Y97" i="3"/>
  <c r="Y95" i="3"/>
  <c r="Y93" i="3"/>
  <c r="Y91" i="3"/>
  <c r="Y89" i="3"/>
  <c r="Y87" i="3"/>
  <c r="S80" i="3"/>
  <c r="S75" i="3"/>
  <c r="S74" i="3"/>
  <c r="S69" i="3"/>
  <c r="S64" i="3"/>
  <c r="S59" i="3"/>
  <c r="S58" i="3"/>
  <c r="S53" i="3"/>
  <c r="S48" i="3"/>
  <c r="AA45" i="3"/>
  <c r="R45" i="3"/>
  <c r="AA44" i="3"/>
  <c r="R44" i="3"/>
  <c r="AA43" i="3"/>
  <c r="R43" i="3"/>
  <c r="AA42" i="3"/>
  <c r="R42" i="3"/>
  <c r="AA41" i="3"/>
  <c r="R41" i="3"/>
  <c r="AA40" i="3"/>
  <c r="R40" i="3"/>
  <c r="R37" i="3"/>
  <c r="AA36" i="3"/>
  <c r="R33" i="3"/>
  <c r="AA32" i="3"/>
  <c r="S195" i="3"/>
  <c r="R133" i="3"/>
  <c r="S133" i="3"/>
  <c r="AC239" i="3"/>
  <c r="AC235" i="3"/>
  <c r="AC223" i="3"/>
  <c r="AC211" i="3"/>
  <c r="S210" i="3"/>
  <c r="AC207" i="3"/>
  <c r="AC203" i="3"/>
  <c r="AC199" i="3"/>
  <c r="S190" i="3"/>
  <c r="AC242" i="3"/>
  <c r="AC230" i="3"/>
  <c r="AC226" i="3"/>
  <c r="AC222" i="3"/>
  <c r="AC218" i="3"/>
  <c r="AC214" i="3"/>
  <c r="AC210" i="3"/>
  <c r="AC202" i="3"/>
  <c r="S201" i="3"/>
  <c r="AC198" i="3"/>
  <c r="AC194" i="3"/>
  <c r="Y190" i="3"/>
  <c r="Y82" i="3"/>
  <c r="AC82" i="3"/>
  <c r="AA82" i="3"/>
  <c r="Y74" i="3"/>
  <c r="AC74" i="3"/>
  <c r="AA74" i="3"/>
  <c r="Y66" i="3"/>
  <c r="AC66" i="3"/>
  <c r="AA66" i="3"/>
  <c r="Y58" i="3"/>
  <c r="AC58" i="3"/>
  <c r="AA58" i="3"/>
  <c r="Y50" i="3"/>
  <c r="AC50" i="3"/>
  <c r="AA50" i="3"/>
  <c r="AC231" i="3"/>
  <c r="AC227" i="3"/>
  <c r="AC219" i="3"/>
  <c r="AC215" i="3"/>
  <c r="AC195" i="3"/>
  <c r="AC238" i="3"/>
  <c r="AC234" i="3"/>
  <c r="AC206" i="3"/>
  <c r="S205" i="3"/>
  <c r="AC241" i="3"/>
  <c r="AC237" i="3"/>
  <c r="AC233" i="3"/>
  <c r="AC229" i="3"/>
  <c r="AC225" i="3"/>
  <c r="AC221" i="3"/>
  <c r="AC217" i="3"/>
  <c r="AC213" i="3"/>
  <c r="AC209" i="3"/>
  <c r="AC205" i="3"/>
  <c r="AC201" i="3"/>
  <c r="AC197" i="3"/>
  <c r="AC187" i="3"/>
  <c r="AC190" i="3"/>
  <c r="AC186" i="3"/>
  <c r="Y133" i="3"/>
  <c r="S86" i="3"/>
  <c r="R86" i="3"/>
  <c r="AC133" i="3"/>
  <c r="AC129" i="3"/>
  <c r="AC128" i="3"/>
  <c r="AC127" i="3"/>
  <c r="AC126" i="3"/>
  <c r="AC125" i="3"/>
  <c r="AC124" i="3"/>
  <c r="AC123" i="3"/>
  <c r="AC122" i="3"/>
  <c r="AC121" i="3"/>
  <c r="AC120" i="3"/>
  <c r="AC119" i="3"/>
  <c r="AC118" i="3"/>
  <c r="AC117" i="3"/>
  <c r="AC116" i="3"/>
  <c r="AC115" i="3"/>
  <c r="AC114" i="3"/>
  <c r="AC113" i="3"/>
  <c r="AC112" i="3"/>
  <c r="AC111" i="3"/>
  <c r="AC110" i="3"/>
  <c r="AC109" i="3"/>
  <c r="AC108" i="3"/>
  <c r="AC107" i="3"/>
  <c r="AC106" i="3"/>
  <c r="AC105" i="3"/>
  <c r="AC104" i="3"/>
  <c r="AC103" i="3"/>
  <c r="AC102" i="3"/>
  <c r="AC101" i="3"/>
  <c r="AC100" i="3"/>
  <c r="AC99" i="3"/>
  <c r="AC132" i="3"/>
  <c r="Y78" i="3"/>
  <c r="AC78" i="3"/>
  <c r="Y70" i="3"/>
  <c r="AC70" i="3"/>
  <c r="Y62" i="3"/>
  <c r="AC62" i="3"/>
  <c r="Y54" i="3"/>
  <c r="AC54" i="3"/>
  <c r="AA78" i="3"/>
  <c r="AA70" i="3"/>
  <c r="AA62" i="3"/>
  <c r="AA54" i="3"/>
  <c r="Y83" i="3"/>
  <c r="AC83" i="3"/>
  <c r="Y79" i="3"/>
  <c r="AC79" i="3"/>
  <c r="Y75" i="3"/>
  <c r="AC75" i="3"/>
  <c r="Y71" i="3"/>
  <c r="AC71" i="3"/>
  <c r="Y67" i="3"/>
  <c r="AC67" i="3"/>
  <c r="Y63" i="3"/>
  <c r="AC63" i="3"/>
  <c r="Y59" i="3"/>
  <c r="AC59" i="3"/>
  <c r="Y55" i="3"/>
  <c r="AC55" i="3"/>
  <c r="Y51" i="3"/>
  <c r="AC51" i="3"/>
  <c r="Y47" i="3"/>
  <c r="AC47" i="3"/>
  <c r="Y80" i="3"/>
  <c r="AC80" i="3"/>
  <c r="Y76" i="3"/>
  <c r="AC76" i="3"/>
  <c r="Y72" i="3"/>
  <c r="AC72" i="3"/>
  <c r="Y68" i="3"/>
  <c r="AC68" i="3"/>
  <c r="Y64" i="3"/>
  <c r="AC64" i="3"/>
  <c r="Y60" i="3"/>
  <c r="AC60" i="3"/>
  <c r="Y56" i="3"/>
  <c r="AC56" i="3"/>
  <c r="Y52" i="3"/>
  <c r="AC52" i="3"/>
  <c r="Y48" i="3"/>
  <c r="AC48" i="3"/>
  <c r="R85" i="3"/>
  <c r="Y81" i="3"/>
  <c r="AC81" i="3"/>
  <c r="Y77" i="3"/>
  <c r="AC77" i="3"/>
  <c r="Y73" i="3"/>
  <c r="AC73" i="3"/>
  <c r="Y69" i="3"/>
  <c r="AC69" i="3"/>
  <c r="Y65" i="3"/>
  <c r="AC65" i="3"/>
  <c r="Y61" i="3"/>
  <c r="AC61" i="3"/>
  <c r="Y57" i="3"/>
  <c r="AC57" i="3"/>
  <c r="Y53" i="3"/>
  <c r="AC53" i="3"/>
  <c r="Y49" i="3"/>
  <c r="AC49" i="3"/>
  <c r="R26" i="3"/>
  <c r="S39" i="3"/>
  <c r="S38" i="3"/>
  <c r="S37" i="3"/>
  <c r="S36" i="3"/>
  <c r="S35" i="3"/>
  <c r="S34" i="3"/>
  <c r="S33" i="3"/>
  <c r="S32" i="3"/>
  <c r="S31" i="3"/>
  <c r="S30" i="3"/>
  <c r="B9" i="3"/>
  <c r="I10" i="2"/>
  <c r="F10" i="2"/>
  <c r="G10" i="2"/>
  <c r="I11" i="2"/>
  <c r="F11" i="2"/>
  <c r="G11" i="2"/>
  <c r="I12" i="2"/>
  <c r="F12" i="2"/>
  <c r="G12" i="2"/>
  <c r="I13" i="2"/>
  <c r="F13" i="2"/>
  <c r="G13" i="2"/>
  <c r="I14" i="2"/>
  <c r="F14" i="2"/>
  <c r="G14" i="2"/>
  <c r="I15" i="2"/>
  <c r="F15" i="2"/>
  <c r="G15" i="2"/>
  <c r="I16" i="2"/>
  <c r="F16" i="2"/>
  <c r="G16" i="2"/>
  <c r="I17" i="2"/>
  <c r="F17" i="2"/>
  <c r="G17" i="2"/>
  <c r="I5" i="2"/>
  <c r="F5" i="2"/>
  <c r="G5" i="2"/>
  <c r="I6" i="2"/>
  <c r="G6" i="2"/>
  <c r="I7" i="2"/>
  <c r="F7" i="2"/>
  <c r="G7" i="2"/>
  <c r="H11" i="2"/>
  <c r="H12" i="2"/>
  <c r="H13" i="2"/>
  <c r="H14" i="2"/>
  <c r="H15" i="2"/>
  <c r="H16" i="2"/>
  <c r="H17" i="2"/>
  <c r="H10" i="2"/>
  <c r="H6" i="2"/>
  <c r="H7" i="2"/>
  <c r="AI26" i="3" l="1"/>
  <c r="AI27" i="3"/>
  <c r="I27" i="3" s="1"/>
  <c r="AI28" i="3"/>
  <c r="I28" i="3" s="1"/>
  <c r="AI29" i="3"/>
  <c r="AI30" i="3"/>
  <c r="I30" i="3" s="1"/>
  <c r="AI31" i="3"/>
  <c r="I31" i="3" s="1"/>
  <c r="AI32" i="3"/>
  <c r="I32" i="3" s="1"/>
  <c r="AI33" i="3"/>
  <c r="I33" i="3" s="1"/>
  <c r="AI34" i="3"/>
  <c r="I34" i="3" s="1"/>
  <c r="AI35" i="3"/>
  <c r="I35" i="3" s="1"/>
  <c r="AI36" i="3"/>
  <c r="I36" i="3" s="1"/>
  <c r="AI37" i="3"/>
  <c r="I37" i="3" s="1"/>
  <c r="AI38" i="3"/>
  <c r="I38" i="3" s="1"/>
  <c r="AI39" i="3"/>
  <c r="I39" i="3" s="1"/>
  <c r="AI40" i="3"/>
  <c r="AI41" i="3"/>
  <c r="I41" i="3" s="1"/>
  <c r="AI42" i="3"/>
  <c r="I42" i="3" s="1"/>
  <c r="AI43" i="3"/>
  <c r="I43" i="3" s="1"/>
  <c r="AI44" i="3"/>
  <c r="AI45" i="3"/>
  <c r="I45" i="3" s="1"/>
  <c r="AI46" i="3"/>
  <c r="I46" i="3" s="1"/>
  <c r="AI47" i="3"/>
  <c r="AI48" i="3"/>
  <c r="I48" i="3" s="1"/>
  <c r="AI49" i="3"/>
  <c r="AI50" i="3"/>
  <c r="AI51" i="3"/>
  <c r="I51" i="3" s="1"/>
  <c r="AI52" i="3"/>
  <c r="I52" i="3" s="1"/>
  <c r="AI53" i="3"/>
  <c r="I53" i="3" s="1"/>
  <c r="AI54" i="3"/>
  <c r="I54" i="3" s="1"/>
  <c r="AI55" i="3"/>
  <c r="AI56" i="3"/>
  <c r="AI57" i="3"/>
  <c r="I57" i="3" s="1"/>
  <c r="AI58" i="3"/>
  <c r="I58" i="3" s="1"/>
  <c r="AI59" i="3"/>
  <c r="I59" i="3" s="1"/>
  <c r="AI60" i="3"/>
  <c r="AI61" i="3"/>
  <c r="AI62" i="3"/>
  <c r="I62" i="3" s="1"/>
  <c r="AI63" i="3"/>
  <c r="AI64" i="3"/>
  <c r="I64" i="3" s="1"/>
  <c r="AI65" i="3"/>
  <c r="I65" i="3" s="1"/>
  <c r="AI66" i="3"/>
  <c r="AI67" i="3"/>
  <c r="AI68" i="3"/>
  <c r="I68" i="3" s="1"/>
  <c r="AI69" i="3"/>
  <c r="I69" i="3" s="1"/>
  <c r="AI70" i="3"/>
  <c r="I70" i="3" s="1"/>
  <c r="AI71" i="3"/>
  <c r="I71" i="3" s="1"/>
  <c r="AI72" i="3"/>
  <c r="I72" i="3" s="1"/>
  <c r="AI73" i="3"/>
  <c r="I73" i="3" s="1"/>
  <c r="AI74" i="3"/>
  <c r="I74" i="3" s="1"/>
  <c r="AI75" i="3"/>
  <c r="I75" i="3" s="1"/>
  <c r="AI76" i="3"/>
  <c r="I76" i="3" s="1"/>
  <c r="AI77" i="3"/>
  <c r="AI78" i="3"/>
  <c r="AI79" i="3"/>
  <c r="I79" i="3" s="1"/>
  <c r="AI80" i="3"/>
  <c r="I80" i="3" s="1"/>
  <c r="AI81" i="3"/>
  <c r="AI82" i="3"/>
  <c r="AI83" i="3"/>
  <c r="AI84" i="3"/>
  <c r="I84" i="3" s="1"/>
  <c r="AI85" i="3"/>
  <c r="AI86" i="3"/>
  <c r="I86" i="3" s="1"/>
  <c r="AI87" i="3"/>
  <c r="I87" i="3" s="1"/>
  <c r="AI88" i="3"/>
  <c r="I88" i="3" s="1"/>
  <c r="AI89" i="3"/>
  <c r="I89" i="3" s="1"/>
  <c r="AI90" i="3"/>
  <c r="AI91" i="3"/>
  <c r="I91" i="3" s="1"/>
  <c r="AI92" i="3"/>
  <c r="AI93" i="3"/>
  <c r="AI94" i="3"/>
  <c r="AI95" i="3"/>
  <c r="AI96" i="3"/>
  <c r="AI97" i="3"/>
  <c r="AI98" i="3"/>
  <c r="AI99" i="3"/>
  <c r="AI100" i="3"/>
  <c r="AI101" i="3"/>
  <c r="AI102" i="3"/>
  <c r="I102" i="3" s="1"/>
  <c r="AI103" i="3"/>
  <c r="AI104" i="3"/>
  <c r="I104" i="3" s="1"/>
  <c r="AI105" i="3"/>
  <c r="AI106" i="3"/>
  <c r="I106" i="3" s="1"/>
  <c r="AI107" i="3"/>
  <c r="AI108" i="3"/>
  <c r="AI109" i="3"/>
  <c r="AI110" i="3"/>
  <c r="I110" i="3" s="1"/>
  <c r="AI111" i="3"/>
  <c r="AI112" i="3"/>
  <c r="AI113" i="3"/>
  <c r="I113" i="3" s="1"/>
  <c r="AI114" i="3"/>
  <c r="AI115" i="3"/>
  <c r="AI116" i="3"/>
  <c r="AI117" i="3"/>
  <c r="AI118" i="3"/>
  <c r="AI119" i="3"/>
  <c r="AI120" i="3"/>
  <c r="AI121" i="3"/>
  <c r="I121" i="3" s="1"/>
  <c r="AI122" i="3"/>
  <c r="AI123" i="3"/>
  <c r="I123" i="3" s="1"/>
  <c r="AI124" i="3"/>
  <c r="I124" i="3" s="1"/>
  <c r="AI125" i="3"/>
  <c r="AI126" i="3"/>
  <c r="AI127" i="3"/>
  <c r="I127" i="3" s="1"/>
  <c r="AI128" i="3"/>
  <c r="AI129" i="3"/>
  <c r="I129" i="3" s="1"/>
  <c r="AI130" i="3"/>
  <c r="AI131" i="3"/>
  <c r="AI132" i="3"/>
  <c r="I132" i="3" s="1"/>
  <c r="AI133" i="3"/>
  <c r="I133" i="3" s="1"/>
  <c r="AI134" i="3"/>
  <c r="AI135" i="3"/>
  <c r="AI136" i="3"/>
  <c r="I136" i="3" s="1"/>
  <c r="AI137" i="3"/>
  <c r="I137" i="3" s="1"/>
  <c r="AI138" i="3"/>
  <c r="I138" i="3" s="1"/>
  <c r="AI139" i="3"/>
  <c r="I139" i="3" s="1"/>
  <c r="AI140" i="3"/>
  <c r="AI141" i="3"/>
  <c r="AI142" i="3"/>
  <c r="AI143" i="3"/>
  <c r="AI144" i="3"/>
  <c r="I144" i="3" s="1"/>
  <c r="AI145" i="3"/>
  <c r="I145" i="3" s="1"/>
  <c r="AI146" i="3"/>
  <c r="I146" i="3" s="1"/>
  <c r="AI147" i="3"/>
  <c r="AI148" i="3"/>
  <c r="I148" i="3" s="1"/>
  <c r="AI149" i="3"/>
  <c r="I149" i="3" s="1"/>
  <c r="AI150" i="3"/>
  <c r="I150" i="3" s="1"/>
  <c r="AI151" i="3"/>
  <c r="AI152" i="3"/>
  <c r="AI153" i="3"/>
  <c r="I153" i="3" s="1"/>
  <c r="AI154" i="3"/>
  <c r="AI155" i="3"/>
  <c r="I155" i="3" s="1"/>
  <c r="AI156" i="3"/>
  <c r="AI157" i="3"/>
  <c r="I157" i="3" s="1"/>
  <c r="AI158" i="3"/>
  <c r="AI159" i="3"/>
  <c r="I159" i="3" s="1"/>
  <c r="AI160" i="3"/>
  <c r="AI161" i="3"/>
  <c r="I161" i="3" s="1"/>
  <c r="AI162" i="3"/>
  <c r="I162" i="3" s="1"/>
  <c r="AI163" i="3"/>
  <c r="AI164" i="3"/>
  <c r="I164" i="3" s="1"/>
  <c r="AI165" i="3"/>
  <c r="I165" i="3" s="1"/>
  <c r="AI166" i="3"/>
  <c r="AI167" i="3"/>
  <c r="AI168" i="3"/>
  <c r="I168" i="3" s="1"/>
  <c r="AI169" i="3"/>
  <c r="I169" i="3" s="1"/>
  <c r="AI170" i="3"/>
  <c r="I170" i="3" s="1"/>
  <c r="AI171" i="3"/>
  <c r="AI172" i="3"/>
  <c r="AI173" i="3"/>
  <c r="AI174" i="3"/>
  <c r="I174" i="3" s="1"/>
  <c r="AI175" i="3"/>
  <c r="AI176" i="3"/>
  <c r="I176" i="3" s="1"/>
  <c r="AI177" i="3"/>
  <c r="AI178" i="3"/>
  <c r="I178" i="3" s="1"/>
  <c r="AI179" i="3"/>
  <c r="AI180" i="3"/>
  <c r="I180" i="3" s="1"/>
  <c r="AI181" i="3"/>
  <c r="I181" i="3" s="1"/>
  <c r="AI182" i="3"/>
  <c r="AI183" i="3"/>
  <c r="AI184" i="3"/>
  <c r="I184" i="3" s="1"/>
  <c r="AI185" i="3"/>
  <c r="I185" i="3" s="1"/>
  <c r="AI186" i="3"/>
  <c r="I186" i="3" s="1"/>
  <c r="AI187" i="3"/>
  <c r="AI188" i="3"/>
  <c r="AI189" i="3"/>
  <c r="I189" i="3" s="1"/>
  <c r="AI190" i="3"/>
  <c r="I190" i="3" s="1"/>
  <c r="AI191" i="3"/>
  <c r="AI192" i="3"/>
  <c r="I192" i="3" s="1"/>
  <c r="AI193" i="3"/>
  <c r="I193" i="3" s="1"/>
  <c r="AI194" i="3"/>
  <c r="I194" i="3" s="1"/>
  <c r="AI195" i="3"/>
  <c r="I195" i="3" s="1"/>
  <c r="AI196" i="3"/>
  <c r="AI197" i="3"/>
  <c r="I197" i="3" s="1"/>
  <c r="AI198" i="3"/>
  <c r="I198" i="3" s="1"/>
  <c r="AI199" i="3"/>
  <c r="AI200" i="3"/>
  <c r="AI201" i="3"/>
  <c r="I201" i="3" s="1"/>
  <c r="AI202" i="3"/>
  <c r="I202" i="3" s="1"/>
  <c r="AI203" i="3"/>
  <c r="I203" i="3" s="1"/>
  <c r="AI204" i="3"/>
  <c r="AI205" i="3"/>
  <c r="I205" i="3" s="1"/>
  <c r="AI206" i="3"/>
  <c r="I206" i="3" s="1"/>
  <c r="AI207" i="3"/>
  <c r="AI208" i="3"/>
  <c r="AI209" i="3"/>
  <c r="AI210" i="3"/>
  <c r="I210" i="3" s="1"/>
  <c r="AI211" i="3"/>
  <c r="I211" i="3" s="1"/>
  <c r="AI212" i="3"/>
  <c r="AI213" i="3"/>
  <c r="AI214" i="3"/>
  <c r="AI215" i="3"/>
  <c r="AI216" i="3"/>
  <c r="I216" i="3" s="1"/>
  <c r="AI217" i="3"/>
  <c r="AI218" i="3"/>
  <c r="AI219" i="3"/>
  <c r="AI220" i="3"/>
  <c r="AI221" i="3"/>
  <c r="I221" i="3" s="1"/>
  <c r="AI222" i="3"/>
  <c r="I222" i="3" s="1"/>
  <c r="AI223" i="3"/>
  <c r="I223" i="3" s="1"/>
  <c r="AI224" i="3"/>
  <c r="AI225" i="3"/>
  <c r="AI226" i="3"/>
  <c r="AI227" i="3"/>
  <c r="I227" i="3" s="1"/>
  <c r="AI228" i="3"/>
  <c r="I228" i="3" s="1"/>
  <c r="AI229" i="3"/>
  <c r="AI230" i="3"/>
  <c r="I230" i="3" s="1"/>
  <c r="AI231" i="3"/>
  <c r="AI232" i="3"/>
  <c r="I232" i="3" s="1"/>
  <c r="AI233" i="3"/>
  <c r="I233" i="3" s="1"/>
  <c r="AI234" i="3"/>
  <c r="I234" i="3" s="1"/>
  <c r="AI235" i="3"/>
  <c r="AI236" i="3"/>
  <c r="AI237" i="3"/>
  <c r="I237" i="3" s="1"/>
  <c r="AI238" i="3"/>
  <c r="I238" i="3" s="1"/>
  <c r="AI239" i="3"/>
  <c r="I239" i="3" s="1"/>
  <c r="AI240" i="3"/>
  <c r="AI241" i="3"/>
  <c r="I241" i="3" s="1"/>
  <c r="AI242" i="3"/>
  <c r="I242" i="3" s="1"/>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AE100" i="3"/>
  <c r="AE101" i="3"/>
  <c r="AE102" i="3"/>
  <c r="AE103" i="3"/>
  <c r="AE104" i="3"/>
  <c r="AE105" i="3"/>
  <c r="AE106" i="3"/>
  <c r="AE107" i="3"/>
  <c r="AE108" i="3"/>
  <c r="AE109" i="3"/>
  <c r="AE110" i="3"/>
  <c r="AE111" i="3"/>
  <c r="AE112" i="3"/>
  <c r="AE113" i="3"/>
  <c r="AE114" i="3"/>
  <c r="AE115" i="3"/>
  <c r="AE116" i="3"/>
  <c r="AE117" i="3"/>
  <c r="AE118" i="3"/>
  <c r="AE119" i="3"/>
  <c r="AE120" i="3"/>
  <c r="AE121" i="3"/>
  <c r="AE122" i="3"/>
  <c r="AE123" i="3"/>
  <c r="AE124" i="3"/>
  <c r="AE125" i="3"/>
  <c r="AE126" i="3"/>
  <c r="AE127" i="3"/>
  <c r="AE128" i="3"/>
  <c r="AE129" i="3"/>
  <c r="AE130" i="3"/>
  <c r="AE131" i="3"/>
  <c r="AE132" i="3"/>
  <c r="AE133" i="3"/>
  <c r="AE134" i="3"/>
  <c r="AE135" i="3"/>
  <c r="AE136" i="3"/>
  <c r="AE137" i="3"/>
  <c r="AE138" i="3"/>
  <c r="AE139" i="3"/>
  <c r="AE140" i="3"/>
  <c r="AE141" i="3"/>
  <c r="AE142" i="3"/>
  <c r="AE143" i="3"/>
  <c r="AE144" i="3"/>
  <c r="AE145" i="3"/>
  <c r="AE146" i="3"/>
  <c r="AE147" i="3"/>
  <c r="AE148" i="3"/>
  <c r="AE149" i="3"/>
  <c r="AE150" i="3"/>
  <c r="AE151" i="3"/>
  <c r="AE152" i="3"/>
  <c r="AE153" i="3"/>
  <c r="AE154" i="3"/>
  <c r="AE155" i="3"/>
  <c r="AE156" i="3"/>
  <c r="AE157" i="3"/>
  <c r="AE158" i="3"/>
  <c r="AE159" i="3"/>
  <c r="AE160" i="3"/>
  <c r="AE161" i="3"/>
  <c r="AE162" i="3"/>
  <c r="AE163" i="3"/>
  <c r="AE164" i="3"/>
  <c r="AE165" i="3"/>
  <c r="AE166" i="3"/>
  <c r="AE167" i="3"/>
  <c r="AE168" i="3"/>
  <c r="AE169" i="3"/>
  <c r="AE170" i="3"/>
  <c r="AE171" i="3"/>
  <c r="AE172" i="3"/>
  <c r="AE173" i="3"/>
  <c r="AE174" i="3"/>
  <c r="AE175" i="3"/>
  <c r="AE176" i="3"/>
  <c r="AE177" i="3"/>
  <c r="AE178" i="3"/>
  <c r="AE179" i="3"/>
  <c r="AE180" i="3"/>
  <c r="AE181" i="3"/>
  <c r="AE182" i="3"/>
  <c r="AE183" i="3"/>
  <c r="AE184" i="3"/>
  <c r="AE185" i="3"/>
  <c r="AE186" i="3"/>
  <c r="AE187" i="3"/>
  <c r="AE188" i="3"/>
  <c r="AE189" i="3"/>
  <c r="AE190" i="3"/>
  <c r="AE191" i="3"/>
  <c r="AE192" i="3"/>
  <c r="AE193" i="3"/>
  <c r="AE194" i="3"/>
  <c r="AE195" i="3"/>
  <c r="AE196" i="3"/>
  <c r="AE197" i="3"/>
  <c r="AE198" i="3"/>
  <c r="AE199" i="3"/>
  <c r="AE200" i="3"/>
  <c r="AE201" i="3"/>
  <c r="AE202" i="3"/>
  <c r="AE203" i="3"/>
  <c r="AE204" i="3"/>
  <c r="AE205" i="3"/>
  <c r="AE206" i="3"/>
  <c r="AE207" i="3"/>
  <c r="AE208" i="3"/>
  <c r="AE209" i="3"/>
  <c r="AE210" i="3"/>
  <c r="AE211" i="3"/>
  <c r="AE212" i="3"/>
  <c r="AE213" i="3"/>
  <c r="AE214" i="3"/>
  <c r="AE215" i="3"/>
  <c r="AE216" i="3"/>
  <c r="AE217" i="3"/>
  <c r="AE218" i="3"/>
  <c r="AE219" i="3"/>
  <c r="AE220" i="3"/>
  <c r="AE221" i="3"/>
  <c r="AE222" i="3"/>
  <c r="AE223" i="3"/>
  <c r="AE224" i="3"/>
  <c r="AE225" i="3"/>
  <c r="AE226" i="3"/>
  <c r="AE227" i="3"/>
  <c r="AE228" i="3"/>
  <c r="AE229" i="3"/>
  <c r="AE230" i="3"/>
  <c r="AE231" i="3"/>
  <c r="AE232" i="3"/>
  <c r="AE233" i="3"/>
  <c r="AE234" i="3"/>
  <c r="AE235" i="3"/>
  <c r="AE236" i="3"/>
  <c r="AE237" i="3"/>
  <c r="AE238" i="3"/>
  <c r="AE239" i="3"/>
  <c r="AE240" i="3"/>
  <c r="AE241" i="3"/>
  <c r="AE242" i="3"/>
  <c r="AI25" i="3"/>
  <c r="AE25" i="3"/>
  <c r="I229" i="3" l="1"/>
  <c r="I225" i="3"/>
  <c r="I217" i="3"/>
  <c r="I141" i="3"/>
  <c r="I109" i="3"/>
  <c r="I101" i="3"/>
  <c r="I97" i="3"/>
  <c r="I93" i="3"/>
  <c r="I85" i="3"/>
  <c r="I81" i="3"/>
  <c r="I77" i="3"/>
  <c r="I29" i="3"/>
  <c r="I25" i="3"/>
  <c r="I240" i="3"/>
  <c r="I236" i="3"/>
  <c r="I224" i="3"/>
  <c r="I220" i="3"/>
  <c r="I212" i="3"/>
  <c r="I208" i="3"/>
  <c r="I204" i="3"/>
  <c r="I200" i="3"/>
  <c r="I196" i="3"/>
  <c r="I188" i="3"/>
  <c r="I172" i="3"/>
  <c r="I160" i="3"/>
  <c r="I156" i="3"/>
  <c r="I152" i="3"/>
  <c r="I140" i="3"/>
  <c r="I128" i="3"/>
  <c r="I120" i="3"/>
  <c r="I116" i="3"/>
  <c r="I112" i="3"/>
  <c r="I108" i="3"/>
  <c r="I100" i="3"/>
  <c r="I96" i="3"/>
  <c r="I92" i="3"/>
  <c r="I60" i="3"/>
  <c r="I56" i="3"/>
  <c r="I44" i="3"/>
  <c r="I40" i="3"/>
  <c r="I213" i="3"/>
  <c r="I117" i="3"/>
  <c r="I219" i="3"/>
  <c r="I215" i="3"/>
  <c r="I199" i="3"/>
  <c r="I191" i="3"/>
  <c r="I187" i="3"/>
  <c r="I183" i="3"/>
  <c r="I179" i="3"/>
  <c r="I175" i="3"/>
  <c r="I171" i="3"/>
  <c r="I167" i="3"/>
  <c r="I163" i="3"/>
  <c r="I151" i="3"/>
  <c r="I147" i="3"/>
  <c r="I143" i="3"/>
  <c r="I135" i="3"/>
  <c r="I131" i="3"/>
  <c r="I119" i="3"/>
  <c r="I115" i="3"/>
  <c r="I111" i="3"/>
  <c r="I107" i="3"/>
  <c r="I103" i="3"/>
  <c r="I99" i="3"/>
  <c r="I95" i="3"/>
  <c r="I83" i="3"/>
  <c r="I67" i="3"/>
  <c r="I63" i="3"/>
  <c r="I55" i="3"/>
  <c r="I47" i="3"/>
  <c r="I209" i="3"/>
  <c r="I177" i="3"/>
  <c r="I173" i="3"/>
  <c r="I125" i="3"/>
  <c r="I105" i="3"/>
  <c r="I61" i="3"/>
  <c r="I49" i="3"/>
  <c r="I235" i="3"/>
  <c r="I231" i="3"/>
  <c r="I207" i="3"/>
  <c r="I226" i="3"/>
  <c r="I218" i="3"/>
  <c r="I214" i="3"/>
  <c r="I182" i="3"/>
  <c r="I166" i="3"/>
  <c r="I158" i="3"/>
  <c r="I154" i="3"/>
  <c r="I142" i="3"/>
  <c r="I134" i="3"/>
  <c r="I130" i="3"/>
  <c r="I126" i="3"/>
  <c r="I122" i="3"/>
  <c r="I118" i="3"/>
  <c r="I114" i="3"/>
  <c r="I98" i="3"/>
  <c r="I94" i="3"/>
  <c r="I90" i="3"/>
  <c r="I82" i="3"/>
  <c r="I78" i="3"/>
  <c r="I66" i="3"/>
  <c r="I50" i="3"/>
  <c r="I26" i="3"/>
  <c r="E9" i="3"/>
  <c r="H220" i="13" l="1"/>
  <c r="H216" i="13"/>
  <c r="H212" i="13"/>
  <c r="H208" i="13"/>
  <c r="H204" i="13"/>
  <c r="H200" i="13"/>
  <c r="H196" i="13"/>
  <c r="H192" i="13"/>
  <c r="H188" i="13"/>
  <c r="H184" i="13"/>
  <c r="H180" i="13"/>
  <c r="H176" i="13"/>
  <c r="H172" i="13"/>
  <c r="H168" i="13"/>
  <c r="H164" i="13"/>
  <c r="H160" i="13"/>
  <c r="H156" i="13"/>
  <c r="K223" i="14"/>
  <c r="H223" i="14"/>
  <c r="K222" i="14"/>
  <c r="H222" i="14"/>
  <c r="K221" i="14"/>
  <c r="H221" i="14"/>
  <c r="K220" i="14"/>
  <c r="H220" i="14"/>
  <c r="K219" i="14"/>
  <c r="H219" i="14"/>
  <c r="K218" i="14"/>
  <c r="H218" i="14"/>
  <c r="K217" i="14"/>
  <c r="H217" i="14"/>
  <c r="K216" i="14"/>
  <c r="H216" i="14"/>
  <c r="K215" i="14"/>
  <c r="H215" i="14"/>
  <c r="K214" i="14"/>
  <c r="H214" i="14"/>
  <c r="K213" i="14"/>
  <c r="H213" i="14"/>
  <c r="K212" i="14"/>
  <c r="H212" i="14"/>
  <c r="K211" i="14"/>
  <c r="H211" i="14"/>
  <c r="K210" i="14"/>
  <c r="H210" i="14"/>
  <c r="K209" i="14"/>
  <c r="H209" i="14"/>
  <c r="K208" i="14"/>
  <c r="H208" i="14"/>
  <c r="K207" i="14"/>
  <c r="H207" i="14"/>
  <c r="K206" i="14"/>
  <c r="H206" i="14"/>
  <c r="K205" i="14"/>
  <c r="H205" i="14"/>
  <c r="K204" i="14"/>
  <c r="H204" i="14"/>
  <c r="K203" i="14"/>
  <c r="H203" i="14"/>
  <c r="K202" i="14"/>
  <c r="H202" i="14"/>
  <c r="K201" i="14"/>
  <c r="H201" i="14"/>
  <c r="K200" i="14"/>
  <c r="H200" i="14"/>
  <c r="K199" i="14"/>
  <c r="H199" i="14"/>
  <c r="K198" i="14"/>
  <c r="H198" i="14"/>
  <c r="K197" i="14"/>
  <c r="H197" i="14"/>
  <c r="K196" i="14"/>
  <c r="H196" i="14"/>
  <c r="K195" i="14"/>
  <c r="H195" i="14"/>
  <c r="K194" i="14"/>
  <c r="H194" i="14"/>
  <c r="K193" i="14"/>
  <c r="H193" i="14"/>
  <c r="K192" i="14"/>
  <c r="H192" i="14"/>
  <c r="K191" i="14"/>
  <c r="H191" i="14"/>
  <c r="K190" i="14"/>
  <c r="H190" i="14"/>
  <c r="K189" i="14"/>
  <c r="H189" i="14"/>
  <c r="K188" i="14"/>
  <c r="H188" i="14"/>
  <c r="K187" i="14"/>
  <c r="H187" i="14"/>
  <c r="K186" i="14"/>
  <c r="H186" i="14"/>
  <c r="K185" i="14"/>
  <c r="H185" i="14"/>
  <c r="K184" i="14"/>
  <c r="H184" i="14"/>
  <c r="K183" i="14"/>
  <c r="H183" i="14"/>
  <c r="K182" i="14"/>
  <c r="H182" i="14"/>
  <c r="K181" i="14"/>
  <c r="H181" i="14"/>
  <c r="K180" i="14"/>
  <c r="H180" i="14"/>
  <c r="K179" i="14"/>
  <c r="H179" i="14"/>
  <c r="K178" i="14"/>
  <c r="H178" i="14"/>
  <c r="K177" i="14"/>
  <c r="H177" i="14"/>
  <c r="K176" i="14"/>
  <c r="H176" i="14"/>
  <c r="K175" i="14"/>
  <c r="H175" i="14"/>
  <c r="K174" i="14"/>
  <c r="H174" i="14"/>
  <c r="K173" i="14"/>
  <c r="H173" i="14"/>
  <c r="K172" i="14"/>
  <c r="H172" i="14"/>
  <c r="K171" i="14"/>
  <c r="H171" i="14"/>
  <c r="K170" i="14"/>
  <c r="H170" i="14"/>
  <c r="K169" i="14"/>
  <c r="H169" i="14"/>
  <c r="K168" i="14"/>
  <c r="H168" i="14"/>
  <c r="K167" i="14"/>
  <c r="H167" i="14"/>
  <c r="K166" i="14"/>
  <c r="H166" i="14"/>
  <c r="K165" i="14"/>
  <c r="H165" i="14"/>
  <c r="K164" i="14"/>
  <c r="H164" i="14"/>
  <c r="K163" i="14"/>
  <c r="H163" i="14"/>
  <c r="K162" i="14"/>
  <c r="H162" i="14"/>
  <c r="K161" i="14"/>
  <c r="H161" i="14"/>
  <c r="K160" i="14"/>
  <c r="H160" i="14"/>
  <c r="K159" i="14"/>
  <c r="H159" i="14"/>
  <c r="K158" i="14"/>
  <c r="H158" i="14"/>
  <c r="K157" i="14"/>
  <c r="H157" i="14"/>
  <c r="K156" i="14"/>
  <c r="H156" i="14"/>
  <c r="K155" i="14"/>
  <c r="H155" i="14"/>
  <c r="K154" i="14"/>
  <c r="H154" i="14"/>
  <c r="K153" i="14"/>
  <c r="H153" i="14"/>
  <c r="K152" i="14"/>
  <c r="H152" i="14"/>
  <c r="K151" i="14"/>
  <c r="H151" i="14"/>
  <c r="K150" i="14"/>
  <c r="H150" i="14"/>
  <c r="K149" i="14"/>
  <c r="H149" i="14"/>
  <c r="K148" i="14"/>
  <c r="H148" i="14"/>
  <c r="K147" i="14"/>
  <c r="H147" i="14"/>
  <c r="K146" i="14"/>
  <c r="H146" i="14"/>
  <c r="K145" i="14"/>
  <c r="H145" i="14"/>
  <c r="K144" i="14"/>
  <c r="H144" i="14"/>
  <c r="K143" i="14"/>
  <c r="H143" i="14"/>
  <c r="K142" i="14"/>
  <c r="H142" i="14"/>
  <c r="K141" i="14"/>
  <c r="H141" i="14"/>
  <c r="K140" i="14"/>
  <c r="H140" i="14"/>
  <c r="K139" i="14"/>
  <c r="H139" i="14"/>
  <c r="K138" i="14"/>
  <c r="H138" i="14"/>
  <c r="K137" i="14"/>
  <c r="H137" i="14"/>
  <c r="K136" i="14"/>
  <c r="H136" i="14"/>
  <c r="K135" i="14"/>
  <c r="H135" i="14"/>
  <c r="K134" i="14"/>
  <c r="H134" i="14"/>
  <c r="K133" i="14"/>
  <c r="H133" i="14"/>
  <c r="K132" i="14"/>
  <c r="H132" i="14"/>
  <c r="K131" i="14"/>
  <c r="H131" i="14"/>
  <c r="K130" i="14"/>
  <c r="H130" i="14"/>
  <c r="K129" i="14"/>
  <c r="H129" i="14"/>
  <c r="K128" i="14"/>
  <c r="H128" i="14"/>
  <c r="K127" i="14"/>
  <c r="H127" i="14"/>
  <c r="K126" i="14"/>
  <c r="H126" i="14"/>
  <c r="K125" i="14"/>
  <c r="H125" i="14"/>
  <c r="K124" i="14"/>
  <c r="H124" i="14"/>
  <c r="K123" i="14"/>
  <c r="H123" i="14"/>
  <c r="K122" i="14"/>
  <c r="H122" i="14"/>
  <c r="K121" i="14"/>
  <c r="H121" i="14"/>
  <c r="K120" i="14"/>
  <c r="H120" i="14"/>
  <c r="K119" i="14"/>
  <c r="H119" i="14"/>
  <c r="K118" i="14"/>
  <c r="H118" i="14"/>
  <c r="K117" i="14"/>
  <c r="H117" i="14"/>
  <c r="K116" i="14"/>
  <c r="H116" i="14"/>
  <c r="K115" i="14"/>
  <c r="H115" i="14"/>
  <c r="K114" i="14"/>
  <c r="H114" i="14"/>
  <c r="K113" i="14"/>
  <c r="H113" i="14"/>
  <c r="K112" i="14"/>
  <c r="H112" i="14"/>
  <c r="K111" i="14"/>
  <c r="H111" i="14"/>
  <c r="K110" i="14"/>
  <c r="H110" i="14"/>
  <c r="K109" i="14"/>
  <c r="H109" i="14"/>
  <c r="K108" i="14"/>
  <c r="H108" i="14"/>
  <c r="K107" i="14"/>
  <c r="H107" i="14"/>
  <c r="K106" i="14"/>
  <c r="H106" i="14"/>
  <c r="K105" i="14"/>
  <c r="H105" i="14"/>
  <c r="K104" i="14"/>
  <c r="H104" i="14"/>
  <c r="K103" i="14"/>
  <c r="H103" i="14"/>
  <c r="K102" i="14"/>
  <c r="H102" i="14"/>
  <c r="K101" i="14"/>
  <c r="H101" i="14"/>
  <c r="K100" i="14"/>
  <c r="H100" i="14"/>
  <c r="K99" i="14"/>
  <c r="H99" i="14"/>
  <c r="K98" i="14"/>
  <c r="H98" i="14"/>
  <c r="K97" i="14"/>
  <c r="H97" i="14"/>
  <c r="K96" i="14"/>
  <c r="H96" i="14"/>
  <c r="K95" i="14"/>
  <c r="H95" i="14"/>
  <c r="K94" i="14"/>
  <c r="H94" i="14"/>
  <c r="K93" i="14"/>
  <c r="H93" i="14"/>
  <c r="K92" i="14"/>
  <c r="H92" i="14"/>
  <c r="K91" i="14"/>
  <c r="H91" i="14"/>
  <c r="K90" i="14"/>
  <c r="H90" i="14"/>
  <c r="K89" i="14"/>
  <c r="H89" i="14"/>
  <c r="K88" i="14"/>
  <c r="H88" i="14"/>
  <c r="K87" i="14"/>
  <c r="H87" i="14"/>
  <c r="K86" i="14"/>
  <c r="H86" i="14"/>
  <c r="K85" i="14"/>
  <c r="H85" i="14"/>
  <c r="K84" i="14"/>
  <c r="H84" i="14"/>
  <c r="K83" i="14"/>
  <c r="H83" i="14"/>
  <c r="K82" i="14"/>
  <c r="H82" i="14"/>
  <c r="K81" i="14"/>
  <c r="H81" i="14"/>
  <c r="K80" i="14"/>
  <c r="H80" i="14"/>
  <c r="K79" i="14"/>
  <c r="H79" i="14"/>
  <c r="K78" i="14"/>
  <c r="H78" i="14"/>
  <c r="K77" i="14"/>
  <c r="H77" i="14"/>
  <c r="K76" i="14"/>
  <c r="H76" i="14"/>
  <c r="K75" i="14"/>
  <c r="H75" i="14"/>
  <c r="K74" i="14"/>
  <c r="H74" i="14"/>
  <c r="K73" i="14"/>
  <c r="H73" i="14"/>
  <c r="K72" i="14"/>
  <c r="H72" i="14"/>
  <c r="K71" i="14"/>
  <c r="H71" i="14"/>
  <c r="K70" i="14"/>
  <c r="H70" i="14"/>
  <c r="K69" i="14"/>
  <c r="H69" i="14"/>
  <c r="K68" i="14"/>
  <c r="H68" i="14"/>
  <c r="K67" i="14"/>
  <c r="H67" i="14"/>
  <c r="K66" i="14"/>
  <c r="H66" i="14"/>
  <c r="K65" i="14"/>
  <c r="H65" i="14"/>
  <c r="K64" i="14"/>
  <c r="H64" i="14"/>
  <c r="K63" i="14"/>
  <c r="H63" i="14"/>
  <c r="K62" i="14"/>
  <c r="H62" i="14"/>
  <c r="K61" i="14"/>
  <c r="H61" i="14"/>
  <c r="K60" i="14"/>
  <c r="H60" i="14"/>
  <c r="K59" i="14"/>
  <c r="H59" i="14"/>
  <c r="K58" i="14"/>
  <c r="H58" i="14"/>
  <c r="K57" i="14"/>
  <c r="H57" i="14"/>
  <c r="K56" i="14"/>
  <c r="H56" i="14"/>
  <c r="K55" i="14"/>
  <c r="H55" i="14"/>
  <c r="K54" i="14"/>
  <c r="H54" i="14"/>
  <c r="K53" i="14"/>
  <c r="H53" i="14"/>
  <c r="K52" i="14"/>
  <c r="H52" i="14"/>
  <c r="K51" i="14"/>
  <c r="H51" i="14"/>
  <c r="K50" i="14"/>
  <c r="H50" i="14"/>
  <c r="K49" i="14"/>
  <c r="H49" i="14"/>
  <c r="K48" i="14"/>
  <c r="H48" i="14"/>
  <c r="K47" i="14"/>
  <c r="H47" i="14"/>
  <c r="K46" i="14"/>
  <c r="H46" i="14"/>
  <c r="K45" i="14"/>
  <c r="H45" i="14"/>
  <c r="K44" i="14"/>
  <c r="H44" i="14"/>
  <c r="K43" i="14"/>
  <c r="H43" i="14"/>
  <c r="K42" i="14"/>
  <c r="H42" i="14"/>
  <c r="K41" i="14"/>
  <c r="H41" i="14"/>
  <c r="K40" i="14"/>
  <c r="H40" i="14"/>
  <c r="K39" i="14"/>
  <c r="H39" i="14"/>
  <c r="K38" i="14"/>
  <c r="H38" i="14"/>
  <c r="K37" i="14"/>
  <c r="H37" i="14"/>
  <c r="K36" i="14"/>
  <c r="H36" i="14"/>
  <c r="K35" i="14"/>
  <c r="H35" i="14"/>
  <c r="K34" i="14"/>
  <c r="H34" i="14"/>
  <c r="K33" i="14"/>
  <c r="H33" i="14"/>
  <c r="K32" i="14"/>
  <c r="H32" i="14"/>
  <c r="K31" i="14"/>
  <c r="H31" i="14"/>
  <c r="K30" i="14"/>
  <c r="H30" i="14"/>
  <c r="K29" i="14"/>
  <c r="H29" i="14"/>
  <c r="K28" i="14"/>
  <c r="H28" i="14"/>
  <c r="K27" i="14"/>
  <c r="H27" i="14"/>
  <c r="K26" i="14"/>
  <c r="H26" i="14"/>
  <c r="K25" i="14"/>
  <c r="H25" i="14"/>
  <c r="K24" i="14"/>
  <c r="H24" i="14"/>
  <c r="K23" i="14"/>
  <c r="H23" i="14"/>
  <c r="K22" i="14"/>
  <c r="H22" i="14"/>
  <c r="K21" i="14"/>
  <c r="H21" i="14"/>
  <c r="K20" i="14"/>
  <c r="H20" i="14"/>
  <c r="K19" i="14"/>
  <c r="H19" i="14"/>
  <c r="K18" i="14"/>
  <c r="H18" i="14"/>
  <c r="K17" i="14"/>
  <c r="H17" i="14"/>
  <c r="K16" i="14"/>
  <c r="H16" i="14"/>
  <c r="K15" i="14"/>
  <c r="H15" i="14"/>
  <c r="K14" i="14"/>
  <c r="H14" i="14"/>
  <c r="K13" i="14"/>
  <c r="H13" i="14"/>
  <c r="K12" i="14"/>
  <c r="H12" i="14"/>
  <c r="K11" i="14"/>
  <c r="H11" i="14"/>
  <c r="K10" i="14"/>
  <c r="H10" i="14"/>
  <c r="K9" i="14"/>
  <c r="H9" i="14"/>
  <c r="K8" i="14"/>
  <c r="H8" i="14"/>
  <c r="K7" i="14"/>
  <c r="H7" i="14"/>
  <c r="K6" i="14"/>
  <c r="H6" i="14"/>
  <c r="K223" i="13"/>
  <c r="H223" i="13"/>
  <c r="K222" i="13"/>
  <c r="H222" i="13"/>
  <c r="K221" i="13"/>
  <c r="H221" i="13"/>
  <c r="K220" i="13"/>
  <c r="K219" i="13"/>
  <c r="H219" i="13"/>
  <c r="K218" i="13"/>
  <c r="H218" i="13"/>
  <c r="K217" i="13"/>
  <c r="H217" i="13"/>
  <c r="K216" i="13"/>
  <c r="K215" i="13"/>
  <c r="H215" i="13"/>
  <c r="K214" i="13"/>
  <c r="H214" i="13"/>
  <c r="K213" i="13"/>
  <c r="H213" i="13"/>
  <c r="K212" i="13"/>
  <c r="K211" i="13"/>
  <c r="H211" i="13"/>
  <c r="K210" i="13"/>
  <c r="H210" i="13"/>
  <c r="K209" i="13"/>
  <c r="H209" i="13"/>
  <c r="K208" i="13"/>
  <c r="K207" i="13"/>
  <c r="H207" i="13"/>
  <c r="K206" i="13"/>
  <c r="H206" i="13"/>
  <c r="K205" i="13"/>
  <c r="H205" i="13"/>
  <c r="K204" i="13"/>
  <c r="K203" i="13"/>
  <c r="H203" i="13"/>
  <c r="K202" i="13"/>
  <c r="H202" i="13"/>
  <c r="K201" i="13"/>
  <c r="H201" i="13"/>
  <c r="K200" i="13"/>
  <c r="K199" i="13"/>
  <c r="H199" i="13"/>
  <c r="K198" i="13"/>
  <c r="H198" i="13"/>
  <c r="K197" i="13"/>
  <c r="H197" i="13"/>
  <c r="K196" i="13"/>
  <c r="K195" i="13"/>
  <c r="H195" i="13"/>
  <c r="K194" i="13"/>
  <c r="H194" i="13"/>
  <c r="K193" i="13"/>
  <c r="H193" i="13"/>
  <c r="K192" i="13"/>
  <c r="K191" i="13"/>
  <c r="H191" i="13"/>
  <c r="K190" i="13"/>
  <c r="H190" i="13"/>
  <c r="K189" i="13"/>
  <c r="H189" i="13"/>
  <c r="K188" i="13"/>
  <c r="K187" i="13"/>
  <c r="H187" i="13"/>
  <c r="K186" i="13"/>
  <c r="H186" i="13"/>
  <c r="K185" i="13"/>
  <c r="H185" i="13"/>
  <c r="K184" i="13"/>
  <c r="K183" i="13"/>
  <c r="H183" i="13"/>
  <c r="K182" i="13"/>
  <c r="H182" i="13"/>
  <c r="K181" i="13"/>
  <c r="H181" i="13"/>
  <c r="K180" i="13"/>
  <c r="K179" i="13"/>
  <c r="H179" i="13"/>
  <c r="K178" i="13"/>
  <c r="H178" i="13"/>
  <c r="K177" i="13"/>
  <c r="H177" i="13"/>
  <c r="K176" i="13"/>
  <c r="K175" i="13"/>
  <c r="H175" i="13"/>
  <c r="K174" i="13"/>
  <c r="H174" i="13"/>
  <c r="K173" i="13"/>
  <c r="H173" i="13"/>
  <c r="K172" i="13"/>
  <c r="K171" i="13"/>
  <c r="H171" i="13"/>
  <c r="K170" i="13"/>
  <c r="H170" i="13"/>
  <c r="K169" i="13"/>
  <c r="H169" i="13"/>
  <c r="K168" i="13"/>
  <c r="K167" i="13"/>
  <c r="H167" i="13"/>
  <c r="K166" i="13"/>
  <c r="H166" i="13"/>
  <c r="K165" i="13"/>
  <c r="H165" i="13"/>
  <c r="K164" i="13"/>
  <c r="K163" i="13"/>
  <c r="H163" i="13"/>
  <c r="K162" i="13"/>
  <c r="H162" i="13"/>
  <c r="K161" i="13"/>
  <c r="H161" i="13"/>
  <c r="K160" i="13"/>
  <c r="K159" i="13"/>
  <c r="H159" i="13"/>
  <c r="K158" i="13"/>
  <c r="H158" i="13"/>
  <c r="K157" i="13"/>
  <c r="H157" i="13"/>
  <c r="K156" i="13"/>
  <c r="K155" i="13"/>
  <c r="H155" i="13"/>
  <c r="K154" i="13"/>
  <c r="H154" i="13"/>
  <c r="K153" i="13"/>
  <c r="H153" i="13"/>
  <c r="K152" i="13"/>
  <c r="H152" i="13"/>
  <c r="K151" i="13"/>
  <c r="H151" i="13"/>
  <c r="K150" i="13"/>
  <c r="H150" i="13"/>
  <c r="K149" i="13"/>
  <c r="H149" i="13"/>
  <c r="K148" i="13"/>
  <c r="H148" i="13"/>
  <c r="K147" i="13"/>
  <c r="H147" i="13"/>
  <c r="K146" i="13"/>
  <c r="H146" i="13"/>
  <c r="K145" i="13"/>
  <c r="H145" i="13"/>
  <c r="K144" i="13"/>
  <c r="H144" i="13"/>
  <c r="K143" i="13"/>
  <c r="H143" i="13"/>
  <c r="K142" i="13"/>
  <c r="H142" i="13"/>
  <c r="K141" i="13"/>
  <c r="H141" i="13"/>
  <c r="K140" i="13"/>
  <c r="H140" i="13"/>
  <c r="K139" i="13"/>
  <c r="H139" i="13"/>
  <c r="K138" i="13"/>
  <c r="H138" i="13"/>
  <c r="K137" i="13"/>
  <c r="H137" i="13"/>
  <c r="K136" i="13"/>
  <c r="H136" i="13"/>
  <c r="K135" i="13"/>
  <c r="H135" i="13"/>
  <c r="K134" i="13"/>
  <c r="H134" i="13"/>
  <c r="K133" i="13"/>
  <c r="H133" i="13"/>
  <c r="K132" i="13"/>
  <c r="H132" i="13"/>
  <c r="K131" i="13"/>
  <c r="H131" i="13"/>
  <c r="K130" i="13"/>
  <c r="H130" i="13"/>
  <c r="K129" i="13"/>
  <c r="H129" i="13"/>
  <c r="K128" i="13"/>
  <c r="H128" i="13"/>
  <c r="K127" i="13"/>
  <c r="H127" i="13"/>
  <c r="K126" i="13"/>
  <c r="H126" i="13"/>
  <c r="K125" i="13"/>
  <c r="H125" i="13"/>
  <c r="K124" i="13"/>
  <c r="H124" i="13"/>
  <c r="K123" i="13"/>
  <c r="H123" i="13"/>
  <c r="K122" i="13"/>
  <c r="H122" i="13"/>
  <c r="K121" i="13"/>
  <c r="H121" i="13"/>
  <c r="K120" i="13"/>
  <c r="H120" i="13"/>
  <c r="K119" i="13"/>
  <c r="H119" i="13"/>
  <c r="K118" i="13"/>
  <c r="H118" i="13"/>
  <c r="K117" i="13"/>
  <c r="H117" i="13"/>
  <c r="K116" i="13"/>
  <c r="H116" i="13"/>
  <c r="K115" i="13"/>
  <c r="H115" i="13"/>
  <c r="K114" i="13"/>
  <c r="H114" i="13"/>
  <c r="K113" i="13"/>
  <c r="H113" i="13"/>
  <c r="K112" i="13"/>
  <c r="H112" i="13"/>
  <c r="K111" i="13"/>
  <c r="H111" i="13"/>
  <c r="K110" i="13"/>
  <c r="H110" i="13"/>
  <c r="K109" i="13"/>
  <c r="H109" i="13"/>
  <c r="K108" i="13"/>
  <c r="H108" i="13"/>
  <c r="K107" i="13"/>
  <c r="H107" i="13"/>
  <c r="K106" i="13"/>
  <c r="H106" i="13"/>
  <c r="K105" i="13"/>
  <c r="H105" i="13"/>
  <c r="K104" i="13"/>
  <c r="H104" i="13"/>
  <c r="K103" i="13"/>
  <c r="H103" i="13"/>
  <c r="K102" i="13"/>
  <c r="H102" i="13"/>
  <c r="K101" i="13"/>
  <c r="H101" i="13"/>
  <c r="K100" i="13"/>
  <c r="H100" i="13"/>
  <c r="K99" i="13"/>
  <c r="H99" i="13"/>
  <c r="K98" i="13"/>
  <c r="H98" i="13"/>
  <c r="K97" i="13"/>
  <c r="H97" i="13"/>
  <c r="K96" i="13"/>
  <c r="H96" i="13"/>
  <c r="K95" i="13"/>
  <c r="H95" i="13"/>
  <c r="K94" i="13"/>
  <c r="H94" i="13"/>
  <c r="K93" i="13"/>
  <c r="H93" i="13"/>
  <c r="K92" i="13"/>
  <c r="H92" i="13"/>
  <c r="K91" i="13"/>
  <c r="H91" i="13"/>
  <c r="K90" i="13"/>
  <c r="H90" i="13"/>
  <c r="K89" i="13"/>
  <c r="H89" i="13"/>
  <c r="K88" i="13"/>
  <c r="H88" i="13"/>
  <c r="K87" i="13"/>
  <c r="H87" i="13"/>
  <c r="K86" i="13"/>
  <c r="H86" i="13"/>
  <c r="K85" i="13"/>
  <c r="H85" i="13"/>
  <c r="K84" i="13"/>
  <c r="H84" i="13"/>
  <c r="K83" i="13"/>
  <c r="H83" i="13"/>
  <c r="K82" i="13"/>
  <c r="H82" i="13"/>
  <c r="K81" i="13"/>
  <c r="H81" i="13"/>
  <c r="K80" i="13"/>
  <c r="H80" i="13"/>
  <c r="K79" i="13"/>
  <c r="H79" i="13"/>
  <c r="K78" i="13"/>
  <c r="H78" i="13"/>
  <c r="K77" i="13"/>
  <c r="H77" i="13"/>
  <c r="K76" i="13"/>
  <c r="H76" i="13"/>
  <c r="K75" i="13"/>
  <c r="H75" i="13"/>
  <c r="K74" i="13"/>
  <c r="H74" i="13"/>
  <c r="K73" i="13"/>
  <c r="H73" i="13"/>
  <c r="K72" i="13"/>
  <c r="H72" i="13"/>
  <c r="K71" i="13"/>
  <c r="H71" i="13"/>
  <c r="K70" i="13"/>
  <c r="H70" i="13"/>
  <c r="K69" i="13"/>
  <c r="H69" i="13"/>
  <c r="K68" i="13"/>
  <c r="H68" i="13"/>
  <c r="K67" i="13"/>
  <c r="H67" i="13"/>
  <c r="K66" i="13"/>
  <c r="H66" i="13"/>
  <c r="K65" i="13"/>
  <c r="H65" i="13"/>
  <c r="K64" i="13"/>
  <c r="H64" i="13"/>
  <c r="K63" i="13"/>
  <c r="H63" i="13"/>
  <c r="K62" i="13"/>
  <c r="H62" i="13"/>
  <c r="K61" i="13"/>
  <c r="H61" i="13"/>
  <c r="K60" i="13"/>
  <c r="H60" i="13"/>
  <c r="K59" i="13"/>
  <c r="H59" i="13"/>
  <c r="K58" i="13"/>
  <c r="H58" i="13"/>
  <c r="K57" i="13"/>
  <c r="H57" i="13"/>
  <c r="K56" i="13"/>
  <c r="H56" i="13"/>
  <c r="K55" i="13"/>
  <c r="H55" i="13"/>
  <c r="K54" i="13"/>
  <c r="H54" i="13"/>
  <c r="K53" i="13"/>
  <c r="H53" i="13"/>
  <c r="K52" i="13"/>
  <c r="H52" i="13"/>
  <c r="K51" i="13"/>
  <c r="H51" i="13"/>
  <c r="K50" i="13"/>
  <c r="H50" i="13"/>
  <c r="K49" i="13"/>
  <c r="H49" i="13"/>
  <c r="K48" i="13"/>
  <c r="H48" i="13"/>
  <c r="K47" i="13"/>
  <c r="H47" i="13"/>
  <c r="K46" i="13"/>
  <c r="H46" i="13"/>
  <c r="K45" i="13"/>
  <c r="H45" i="13"/>
  <c r="K44" i="13"/>
  <c r="H44" i="13"/>
  <c r="K43" i="13"/>
  <c r="H43" i="13"/>
  <c r="K42" i="13"/>
  <c r="H42" i="13"/>
  <c r="K41" i="13"/>
  <c r="H41" i="13"/>
  <c r="K40" i="13"/>
  <c r="H40" i="13"/>
  <c r="K39" i="13"/>
  <c r="H39" i="13"/>
  <c r="K38" i="13"/>
  <c r="H38" i="13"/>
  <c r="K37" i="13"/>
  <c r="H37" i="13"/>
  <c r="K36" i="13"/>
  <c r="H36" i="13"/>
  <c r="K35" i="13"/>
  <c r="H35" i="13"/>
  <c r="K34" i="13"/>
  <c r="H34" i="13"/>
  <c r="K33" i="13"/>
  <c r="H33" i="13"/>
  <c r="K32" i="13"/>
  <c r="H32" i="13"/>
  <c r="K31" i="13"/>
  <c r="H31" i="13"/>
  <c r="K30" i="13"/>
  <c r="H30" i="13"/>
  <c r="K29" i="13"/>
  <c r="H29" i="13"/>
  <c r="K28" i="13"/>
  <c r="H28" i="13"/>
  <c r="K27" i="13"/>
  <c r="H27" i="13"/>
  <c r="K26" i="13"/>
  <c r="H26" i="13"/>
  <c r="K25" i="13"/>
  <c r="H25" i="13"/>
  <c r="K24" i="13"/>
  <c r="H24" i="13"/>
  <c r="K23" i="13"/>
  <c r="H23" i="13"/>
  <c r="K22" i="13"/>
  <c r="H22" i="13"/>
  <c r="K21" i="13"/>
  <c r="H21" i="13"/>
  <c r="K20" i="13"/>
  <c r="H20" i="13"/>
  <c r="K19" i="13"/>
  <c r="H19" i="13"/>
  <c r="K18" i="13"/>
  <c r="H18" i="13"/>
  <c r="K17" i="13"/>
  <c r="H17" i="13"/>
  <c r="K16" i="13"/>
  <c r="H16" i="13"/>
  <c r="K15" i="13"/>
  <c r="H15" i="13"/>
  <c r="K14" i="13"/>
  <c r="H14" i="13"/>
  <c r="K13" i="13"/>
  <c r="H13" i="13"/>
  <c r="K12" i="13"/>
  <c r="H12" i="13"/>
  <c r="K11" i="13"/>
  <c r="H11" i="13"/>
  <c r="K10" i="13"/>
  <c r="H10" i="13"/>
  <c r="K9" i="13"/>
  <c r="H9" i="13"/>
  <c r="K8" i="13"/>
  <c r="H8" i="13"/>
  <c r="K7" i="13"/>
  <c r="H7" i="13"/>
  <c r="K6" i="13"/>
  <c r="H6" i="13"/>
  <c r="AF242" i="3" l="1"/>
  <c r="W242" i="3" s="1"/>
  <c r="D242" i="3"/>
  <c r="C242" i="3"/>
  <c r="B242" i="3"/>
  <c r="A242" i="3"/>
  <c r="AF241" i="3"/>
  <c r="W241" i="3" s="1"/>
  <c r="D241" i="3"/>
  <c r="C241" i="3"/>
  <c r="B241" i="3"/>
  <c r="A241" i="3"/>
  <c r="AF240" i="3"/>
  <c r="W240" i="3" s="1"/>
  <c r="D240" i="3"/>
  <c r="C240" i="3"/>
  <c r="B240" i="3"/>
  <c r="A240" i="3"/>
  <c r="AF239" i="3"/>
  <c r="W239" i="3" s="1"/>
  <c r="D239" i="3"/>
  <c r="C239" i="3"/>
  <c r="B239" i="3"/>
  <c r="A239" i="3"/>
  <c r="AF238" i="3"/>
  <c r="W238" i="3" s="1"/>
  <c r="D238" i="3"/>
  <c r="C238" i="3"/>
  <c r="B238" i="3"/>
  <c r="A238" i="3"/>
  <c r="AF237" i="3"/>
  <c r="W237" i="3" s="1"/>
  <c r="D237" i="3"/>
  <c r="C237" i="3"/>
  <c r="B237" i="3"/>
  <c r="A237" i="3"/>
  <c r="AF236" i="3"/>
  <c r="W236" i="3" s="1"/>
  <c r="D236" i="3"/>
  <c r="C236" i="3"/>
  <c r="B236" i="3"/>
  <c r="A236" i="3"/>
  <c r="AF235" i="3"/>
  <c r="W235" i="3" s="1"/>
  <c r="D235" i="3"/>
  <c r="C235" i="3"/>
  <c r="B235" i="3"/>
  <c r="A235" i="3"/>
  <c r="AF234" i="3"/>
  <c r="W234" i="3" s="1"/>
  <c r="D234" i="3"/>
  <c r="C234" i="3"/>
  <c r="B234" i="3"/>
  <c r="A234" i="3"/>
  <c r="AF233" i="3"/>
  <c r="W233" i="3" s="1"/>
  <c r="D233" i="3"/>
  <c r="C233" i="3"/>
  <c r="B233" i="3"/>
  <c r="A233" i="3"/>
  <c r="AF232" i="3"/>
  <c r="W232" i="3" s="1"/>
  <c r="D232" i="3"/>
  <c r="C232" i="3"/>
  <c r="B232" i="3"/>
  <c r="A232" i="3"/>
  <c r="AF231" i="3"/>
  <c r="W231" i="3" s="1"/>
  <c r="D231" i="3"/>
  <c r="C231" i="3"/>
  <c r="B231" i="3"/>
  <c r="A231" i="3"/>
  <c r="AF230" i="3"/>
  <c r="W230" i="3" s="1"/>
  <c r="D230" i="3"/>
  <c r="C230" i="3"/>
  <c r="B230" i="3"/>
  <c r="A230" i="3"/>
  <c r="AF229" i="3"/>
  <c r="W229" i="3" s="1"/>
  <c r="D229" i="3"/>
  <c r="C229" i="3"/>
  <c r="B229" i="3"/>
  <c r="A229" i="3"/>
  <c r="AF228" i="3"/>
  <c r="W228" i="3" s="1"/>
  <c r="D228" i="3"/>
  <c r="C228" i="3"/>
  <c r="B228" i="3"/>
  <c r="A228" i="3"/>
  <c r="AF227" i="3"/>
  <c r="W227" i="3" s="1"/>
  <c r="D227" i="3"/>
  <c r="C227" i="3"/>
  <c r="B227" i="3"/>
  <c r="A227" i="3"/>
  <c r="AF226" i="3"/>
  <c r="W226" i="3" s="1"/>
  <c r="D226" i="3"/>
  <c r="C226" i="3"/>
  <c r="B226" i="3"/>
  <c r="A226" i="3"/>
  <c r="AF225" i="3"/>
  <c r="W225" i="3" s="1"/>
  <c r="D225" i="3"/>
  <c r="C225" i="3"/>
  <c r="B225" i="3"/>
  <c r="A225" i="3"/>
  <c r="AF224" i="3"/>
  <c r="W224" i="3" s="1"/>
  <c r="D224" i="3"/>
  <c r="C224" i="3"/>
  <c r="B224" i="3"/>
  <c r="A224" i="3"/>
  <c r="AF223" i="3"/>
  <c r="W223" i="3" s="1"/>
  <c r="D223" i="3"/>
  <c r="C223" i="3"/>
  <c r="B223" i="3"/>
  <c r="A223" i="3"/>
  <c r="AF222" i="3"/>
  <c r="W222" i="3" s="1"/>
  <c r="D222" i="3"/>
  <c r="C222" i="3"/>
  <c r="B222" i="3"/>
  <c r="A222" i="3"/>
  <c r="AF221" i="3"/>
  <c r="W221" i="3" s="1"/>
  <c r="D221" i="3"/>
  <c r="C221" i="3"/>
  <c r="B221" i="3"/>
  <c r="A221" i="3"/>
  <c r="AF220" i="3"/>
  <c r="W220" i="3" s="1"/>
  <c r="D220" i="3"/>
  <c r="C220" i="3"/>
  <c r="B220" i="3"/>
  <c r="A220" i="3"/>
  <c r="AF219" i="3"/>
  <c r="W219" i="3" s="1"/>
  <c r="D219" i="3"/>
  <c r="C219" i="3"/>
  <c r="B219" i="3"/>
  <c r="A219" i="3"/>
  <c r="AF218" i="3"/>
  <c r="W218" i="3" s="1"/>
  <c r="D218" i="3"/>
  <c r="C218" i="3"/>
  <c r="B218" i="3"/>
  <c r="A218" i="3"/>
  <c r="AF217" i="3"/>
  <c r="W217" i="3" s="1"/>
  <c r="D217" i="3"/>
  <c r="C217" i="3"/>
  <c r="B217" i="3"/>
  <c r="A217" i="3"/>
  <c r="AF216" i="3"/>
  <c r="W216" i="3" s="1"/>
  <c r="D216" i="3"/>
  <c r="C216" i="3"/>
  <c r="B216" i="3"/>
  <c r="A216" i="3"/>
  <c r="AF215" i="3"/>
  <c r="W215" i="3" s="1"/>
  <c r="D215" i="3"/>
  <c r="C215" i="3"/>
  <c r="B215" i="3"/>
  <c r="A215" i="3"/>
  <c r="AF214" i="3"/>
  <c r="W214" i="3" s="1"/>
  <c r="D214" i="3"/>
  <c r="C214" i="3"/>
  <c r="B214" i="3"/>
  <c r="A214" i="3"/>
  <c r="AF213" i="3"/>
  <c r="W213" i="3" s="1"/>
  <c r="D213" i="3"/>
  <c r="C213" i="3"/>
  <c r="B213" i="3"/>
  <c r="A213" i="3"/>
  <c r="AF212" i="3"/>
  <c r="W212" i="3" s="1"/>
  <c r="D212" i="3"/>
  <c r="C212" i="3"/>
  <c r="B212" i="3"/>
  <c r="A212" i="3"/>
  <c r="AF211" i="3"/>
  <c r="W211" i="3" s="1"/>
  <c r="D211" i="3"/>
  <c r="C211" i="3"/>
  <c r="B211" i="3"/>
  <c r="A211" i="3"/>
  <c r="AF210" i="3"/>
  <c r="W210" i="3" s="1"/>
  <c r="D210" i="3"/>
  <c r="C210" i="3"/>
  <c r="B210" i="3"/>
  <c r="A210" i="3"/>
  <c r="AF209" i="3"/>
  <c r="W209" i="3" s="1"/>
  <c r="D209" i="3"/>
  <c r="C209" i="3"/>
  <c r="B209" i="3"/>
  <c r="A209" i="3"/>
  <c r="AF208" i="3"/>
  <c r="W208" i="3" s="1"/>
  <c r="D208" i="3"/>
  <c r="C208" i="3"/>
  <c r="B208" i="3"/>
  <c r="A208" i="3"/>
  <c r="AF207" i="3"/>
  <c r="W207" i="3" s="1"/>
  <c r="D207" i="3"/>
  <c r="C207" i="3"/>
  <c r="B207" i="3"/>
  <c r="A207" i="3"/>
  <c r="AF206" i="3"/>
  <c r="W206" i="3" s="1"/>
  <c r="D206" i="3"/>
  <c r="C206" i="3"/>
  <c r="B206" i="3"/>
  <c r="A206" i="3"/>
  <c r="AF205" i="3"/>
  <c r="W205" i="3" s="1"/>
  <c r="D205" i="3"/>
  <c r="C205" i="3"/>
  <c r="B205" i="3"/>
  <c r="A205" i="3"/>
  <c r="AF204" i="3"/>
  <c r="W204" i="3" s="1"/>
  <c r="D204" i="3"/>
  <c r="C204" i="3"/>
  <c r="B204" i="3"/>
  <c r="A204" i="3"/>
  <c r="AF203" i="3"/>
  <c r="W203" i="3" s="1"/>
  <c r="D203" i="3"/>
  <c r="C203" i="3"/>
  <c r="B203" i="3"/>
  <c r="A203" i="3"/>
  <c r="AF202" i="3"/>
  <c r="W202" i="3" s="1"/>
  <c r="D202" i="3"/>
  <c r="C202" i="3"/>
  <c r="B202" i="3"/>
  <c r="A202" i="3"/>
  <c r="AF201" i="3"/>
  <c r="W201" i="3" s="1"/>
  <c r="D201" i="3"/>
  <c r="C201" i="3"/>
  <c r="B201" i="3"/>
  <c r="A201" i="3"/>
  <c r="AF200" i="3"/>
  <c r="W200" i="3" s="1"/>
  <c r="D200" i="3"/>
  <c r="C200" i="3"/>
  <c r="B200" i="3"/>
  <c r="A200" i="3"/>
  <c r="AF199" i="3"/>
  <c r="W199" i="3" s="1"/>
  <c r="D199" i="3"/>
  <c r="C199" i="3"/>
  <c r="B199" i="3"/>
  <c r="A199" i="3"/>
  <c r="AF198" i="3"/>
  <c r="W198" i="3" s="1"/>
  <c r="D198" i="3"/>
  <c r="C198" i="3"/>
  <c r="B198" i="3"/>
  <c r="A198" i="3"/>
  <c r="AF197" i="3"/>
  <c r="W197" i="3" s="1"/>
  <c r="D197" i="3"/>
  <c r="C197" i="3"/>
  <c r="B197" i="3"/>
  <c r="A197" i="3"/>
  <c r="AF196" i="3"/>
  <c r="W196" i="3" s="1"/>
  <c r="D196" i="3"/>
  <c r="C196" i="3"/>
  <c r="B196" i="3"/>
  <c r="A196" i="3"/>
  <c r="AF195" i="3"/>
  <c r="W195" i="3" s="1"/>
  <c r="D195" i="3"/>
  <c r="C195" i="3"/>
  <c r="B195" i="3"/>
  <c r="A195" i="3"/>
  <c r="AF194" i="3"/>
  <c r="W194" i="3" s="1"/>
  <c r="D194" i="3"/>
  <c r="C194" i="3"/>
  <c r="B194" i="3"/>
  <c r="A194" i="3"/>
  <c r="AF193" i="3"/>
  <c r="W193" i="3" s="1"/>
  <c r="D193" i="3"/>
  <c r="C193" i="3"/>
  <c r="B193" i="3"/>
  <c r="A193" i="3"/>
  <c r="AF192" i="3"/>
  <c r="W192" i="3" s="1"/>
  <c r="D192" i="3"/>
  <c r="C192" i="3"/>
  <c r="B192" i="3"/>
  <c r="A192" i="3"/>
  <c r="AF191" i="3"/>
  <c r="W191" i="3" s="1"/>
  <c r="D191" i="3"/>
  <c r="C191" i="3"/>
  <c r="B191" i="3"/>
  <c r="A191" i="3"/>
  <c r="AF190" i="3"/>
  <c r="W190" i="3" s="1"/>
  <c r="D190" i="3"/>
  <c r="C190" i="3"/>
  <c r="B190" i="3"/>
  <c r="A190" i="3"/>
  <c r="AF189" i="3"/>
  <c r="W189" i="3" s="1"/>
  <c r="D189" i="3"/>
  <c r="C189" i="3"/>
  <c r="B189" i="3"/>
  <c r="A189" i="3"/>
  <c r="AF188" i="3"/>
  <c r="W188" i="3" s="1"/>
  <c r="D188" i="3"/>
  <c r="C188" i="3"/>
  <c r="B188" i="3"/>
  <c r="A188" i="3"/>
  <c r="AF187" i="3"/>
  <c r="W187" i="3" s="1"/>
  <c r="D187" i="3"/>
  <c r="C187" i="3"/>
  <c r="B187" i="3"/>
  <c r="A187" i="3"/>
  <c r="AF186" i="3"/>
  <c r="W186" i="3" s="1"/>
  <c r="D186" i="3"/>
  <c r="C186" i="3"/>
  <c r="B186" i="3"/>
  <c r="A186" i="3"/>
  <c r="AF185" i="3"/>
  <c r="W185" i="3" s="1"/>
  <c r="D185" i="3"/>
  <c r="C185" i="3"/>
  <c r="B185" i="3"/>
  <c r="A185" i="3"/>
  <c r="AF184" i="3"/>
  <c r="W184" i="3" s="1"/>
  <c r="D184" i="3"/>
  <c r="C184" i="3"/>
  <c r="B184" i="3"/>
  <c r="A184" i="3"/>
  <c r="AF183" i="3"/>
  <c r="W183" i="3" s="1"/>
  <c r="D183" i="3"/>
  <c r="C183" i="3"/>
  <c r="B183" i="3"/>
  <c r="A183" i="3"/>
  <c r="AF182" i="3"/>
  <c r="W182" i="3" s="1"/>
  <c r="D182" i="3"/>
  <c r="C182" i="3"/>
  <c r="B182" i="3"/>
  <c r="A182" i="3"/>
  <c r="AF181" i="3"/>
  <c r="W181" i="3" s="1"/>
  <c r="D181" i="3"/>
  <c r="C181" i="3"/>
  <c r="B181" i="3"/>
  <c r="A181" i="3"/>
  <c r="AF180" i="3"/>
  <c r="W180" i="3" s="1"/>
  <c r="D180" i="3"/>
  <c r="C180" i="3"/>
  <c r="B180" i="3"/>
  <c r="A180" i="3"/>
  <c r="AF179" i="3"/>
  <c r="W179" i="3" s="1"/>
  <c r="D179" i="3"/>
  <c r="C179" i="3"/>
  <c r="B179" i="3"/>
  <c r="A179" i="3"/>
  <c r="AF178" i="3"/>
  <c r="W178" i="3" s="1"/>
  <c r="D178" i="3"/>
  <c r="C178" i="3"/>
  <c r="B178" i="3"/>
  <c r="A178" i="3"/>
  <c r="AF177" i="3"/>
  <c r="W177" i="3" s="1"/>
  <c r="D177" i="3"/>
  <c r="C177" i="3"/>
  <c r="B177" i="3"/>
  <c r="A177" i="3"/>
  <c r="AF176" i="3"/>
  <c r="W176" i="3" s="1"/>
  <c r="D176" i="3"/>
  <c r="C176" i="3"/>
  <c r="B176" i="3"/>
  <c r="A176" i="3"/>
  <c r="AF175" i="3"/>
  <c r="W175" i="3" s="1"/>
  <c r="D175" i="3"/>
  <c r="C175" i="3"/>
  <c r="B175" i="3"/>
  <c r="A175" i="3"/>
  <c r="AF174" i="3"/>
  <c r="W174" i="3" s="1"/>
  <c r="D174" i="3"/>
  <c r="C174" i="3"/>
  <c r="B174" i="3"/>
  <c r="A174" i="3"/>
  <c r="AF173" i="3"/>
  <c r="W173" i="3" s="1"/>
  <c r="D173" i="3"/>
  <c r="C173" i="3"/>
  <c r="B173" i="3"/>
  <c r="A173" i="3"/>
  <c r="AF172" i="3"/>
  <c r="W172" i="3" s="1"/>
  <c r="D172" i="3"/>
  <c r="C172" i="3"/>
  <c r="B172" i="3"/>
  <c r="A172" i="3"/>
  <c r="AF171" i="3"/>
  <c r="W171" i="3" s="1"/>
  <c r="D171" i="3"/>
  <c r="C171" i="3"/>
  <c r="B171" i="3"/>
  <c r="A171" i="3"/>
  <c r="AF170" i="3"/>
  <c r="W170" i="3" s="1"/>
  <c r="D170" i="3"/>
  <c r="C170" i="3"/>
  <c r="B170" i="3"/>
  <c r="A170" i="3"/>
  <c r="AF169" i="3"/>
  <c r="W169" i="3" s="1"/>
  <c r="D169" i="3"/>
  <c r="C169" i="3"/>
  <c r="B169" i="3"/>
  <c r="A169" i="3"/>
  <c r="AF168" i="3"/>
  <c r="W168" i="3" s="1"/>
  <c r="D168" i="3"/>
  <c r="C168" i="3"/>
  <c r="B168" i="3"/>
  <c r="A168" i="3"/>
  <c r="AF167" i="3"/>
  <c r="W167" i="3" s="1"/>
  <c r="D167" i="3"/>
  <c r="C167" i="3"/>
  <c r="B167" i="3"/>
  <c r="A167" i="3"/>
  <c r="AF166" i="3"/>
  <c r="W166" i="3" s="1"/>
  <c r="D166" i="3"/>
  <c r="C166" i="3"/>
  <c r="B166" i="3"/>
  <c r="A166" i="3"/>
  <c r="AF165" i="3"/>
  <c r="W165" i="3" s="1"/>
  <c r="D165" i="3"/>
  <c r="C165" i="3"/>
  <c r="B165" i="3"/>
  <c r="A165" i="3"/>
  <c r="AF164" i="3"/>
  <c r="W164" i="3" s="1"/>
  <c r="D164" i="3"/>
  <c r="C164" i="3"/>
  <c r="B164" i="3"/>
  <c r="A164" i="3"/>
  <c r="AF163" i="3"/>
  <c r="W163" i="3" s="1"/>
  <c r="D163" i="3"/>
  <c r="C163" i="3"/>
  <c r="B163" i="3"/>
  <c r="A163" i="3"/>
  <c r="AF162" i="3"/>
  <c r="W162" i="3" s="1"/>
  <c r="D162" i="3"/>
  <c r="C162" i="3"/>
  <c r="B162" i="3"/>
  <c r="A162" i="3"/>
  <c r="AF161" i="3"/>
  <c r="W161" i="3" s="1"/>
  <c r="D161" i="3"/>
  <c r="C161" i="3"/>
  <c r="B161" i="3"/>
  <c r="A161" i="3"/>
  <c r="AF160" i="3"/>
  <c r="W160" i="3" s="1"/>
  <c r="D160" i="3"/>
  <c r="C160" i="3"/>
  <c r="B160" i="3"/>
  <c r="A160" i="3"/>
  <c r="AF159" i="3"/>
  <c r="W159" i="3" s="1"/>
  <c r="D159" i="3"/>
  <c r="C159" i="3"/>
  <c r="B159" i="3"/>
  <c r="A159" i="3"/>
  <c r="AF158" i="3"/>
  <c r="W158" i="3" s="1"/>
  <c r="D158" i="3"/>
  <c r="C158" i="3"/>
  <c r="B158" i="3"/>
  <c r="A158" i="3"/>
  <c r="AF157" i="3"/>
  <c r="W157" i="3" s="1"/>
  <c r="D157" i="3"/>
  <c r="C157" i="3"/>
  <c r="B157" i="3"/>
  <c r="A157" i="3"/>
  <c r="AF156" i="3"/>
  <c r="W156" i="3" s="1"/>
  <c r="D156" i="3"/>
  <c r="C156" i="3"/>
  <c r="B156" i="3"/>
  <c r="A156" i="3"/>
  <c r="AF155" i="3"/>
  <c r="W155" i="3" s="1"/>
  <c r="D155" i="3"/>
  <c r="C155" i="3"/>
  <c r="B155" i="3"/>
  <c r="A155" i="3"/>
  <c r="AF154" i="3"/>
  <c r="W154" i="3" s="1"/>
  <c r="D154" i="3"/>
  <c r="C154" i="3"/>
  <c r="B154" i="3"/>
  <c r="A154" i="3"/>
  <c r="AF153" i="3"/>
  <c r="W153" i="3" s="1"/>
  <c r="D153" i="3"/>
  <c r="C153" i="3"/>
  <c r="B153" i="3"/>
  <c r="A153" i="3"/>
  <c r="AF152" i="3"/>
  <c r="W152" i="3" s="1"/>
  <c r="D152" i="3"/>
  <c r="C152" i="3"/>
  <c r="B152" i="3"/>
  <c r="A152" i="3"/>
  <c r="AF151" i="3"/>
  <c r="W151" i="3" s="1"/>
  <c r="D151" i="3"/>
  <c r="C151" i="3"/>
  <c r="B151" i="3"/>
  <c r="A151" i="3"/>
  <c r="AF150" i="3"/>
  <c r="W150" i="3" s="1"/>
  <c r="D150" i="3"/>
  <c r="C150" i="3"/>
  <c r="B150" i="3"/>
  <c r="A150" i="3"/>
  <c r="AF149" i="3"/>
  <c r="W149" i="3" s="1"/>
  <c r="D149" i="3"/>
  <c r="C149" i="3"/>
  <c r="B149" i="3"/>
  <c r="A149" i="3"/>
  <c r="AF148" i="3"/>
  <c r="W148" i="3" s="1"/>
  <c r="D148" i="3"/>
  <c r="C148" i="3"/>
  <c r="B148" i="3"/>
  <c r="A148" i="3"/>
  <c r="AF147" i="3"/>
  <c r="W147" i="3" s="1"/>
  <c r="D147" i="3"/>
  <c r="C147" i="3"/>
  <c r="B147" i="3"/>
  <c r="A147" i="3"/>
  <c r="AF146" i="3"/>
  <c r="W146" i="3" s="1"/>
  <c r="D146" i="3"/>
  <c r="C146" i="3"/>
  <c r="B146" i="3"/>
  <c r="A146" i="3"/>
  <c r="AF145" i="3"/>
  <c r="W145" i="3" s="1"/>
  <c r="D145" i="3"/>
  <c r="C145" i="3"/>
  <c r="B145" i="3"/>
  <c r="A145" i="3"/>
  <c r="AF144" i="3"/>
  <c r="W144" i="3" s="1"/>
  <c r="D144" i="3"/>
  <c r="C144" i="3"/>
  <c r="B144" i="3"/>
  <c r="A144" i="3"/>
  <c r="AF143" i="3"/>
  <c r="W143" i="3" s="1"/>
  <c r="D143" i="3"/>
  <c r="C143" i="3"/>
  <c r="B143" i="3"/>
  <c r="A143" i="3"/>
  <c r="AF142" i="3"/>
  <c r="W142" i="3" s="1"/>
  <c r="D142" i="3"/>
  <c r="C142" i="3"/>
  <c r="B142" i="3"/>
  <c r="A142" i="3"/>
  <c r="AF141" i="3"/>
  <c r="W141" i="3" s="1"/>
  <c r="D141" i="3"/>
  <c r="C141" i="3"/>
  <c r="B141" i="3"/>
  <c r="A141" i="3"/>
  <c r="AF140" i="3"/>
  <c r="W140" i="3" s="1"/>
  <c r="D140" i="3"/>
  <c r="C140" i="3"/>
  <c r="B140" i="3"/>
  <c r="A140" i="3"/>
  <c r="AF139" i="3"/>
  <c r="W139" i="3" s="1"/>
  <c r="D139" i="3"/>
  <c r="C139" i="3"/>
  <c r="B139" i="3"/>
  <c r="A139" i="3"/>
  <c r="AF138" i="3"/>
  <c r="W138" i="3" s="1"/>
  <c r="D138" i="3"/>
  <c r="C138" i="3"/>
  <c r="B138" i="3"/>
  <c r="A138" i="3"/>
  <c r="AF137" i="3"/>
  <c r="W137" i="3" s="1"/>
  <c r="D137" i="3"/>
  <c r="C137" i="3"/>
  <c r="B137" i="3"/>
  <c r="A137" i="3"/>
  <c r="AF136" i="3"/>
  <c r="W136" i="3" s="1"/>
  <c r="D136" i="3"/>
  <c r="C136" i="3"/>
  <c r="B136" i="3"/>
  <c r="A136" i="3"/>
  <c r="AF135" i="3"/>
  <c r="W135" i="3" s="1"/>
  <c r="D135" i="3"/>
  <c r="C135" i="3"/>
  <c r="B135" i="3"/>
  <c r="A135" i="3"/>
  <c r="AF134" i="3"/>
  <c r="W134" i="3" s="1"/>
  <c r="D134" i="3"/>
  <c r="C134" i="3"/>
  <c r="B134" i="3"/>
  <c r="A134" i="3"/>
  <c r="AF133" i="3"/>
  <c r="W133" i="3" s="1"/>
  <c r="D133" i="3"/>
  <c r="C133" i="3"/>
  <c r="B133" i="3"/>
  <c r="A133" i="3"/>
  <c r="AF132" i="3"/>
  <c r="W132" i="3" s="1"/>
  <c r="D132" i="3"/>
  <c r="C132" i="3"/>
  <c r="B132" i="3"/>
  <c r="A132" i="3"/>
  <c r="AF131" i="3"/>
  <c r="W131" i="3" s="1"/>
  <c r="D131" i="3"/>
  <c r="C131" i="3"/>
  <c r="B131" i="3"/>
  <c r="A131" i="3"/>
  <c r="AF130" i="3"/>
  <c r="W130" i="3" s="1"/>
  <c r="D130" i="3"/>
  <c r="C130" i="3"/>
  <c r="B130" i="3"/>
  <c r="A130" i="3"/>
  <c r="AF129" i="3"/>
  <c r="W129" i="3" s="1"/>
  <c r="D129" i="3"/>
  <c r="C129" i="3"/>
  <c r="B129" i="3"/>
  <c r="A129" i="3"/>
  <c r="AF128" i="3"/>
  <c r="W128" i="3" s="1"/>
  <c r="D128" i="3"/>
  <c r="C128" i="3"/>
  <c r="B128" i="3"/>
  <c r="A128" i="3"/>
  <c r="AF127" i="3"/>
  <c r="W127" i="3" s="1"/>
  <c r="D127" i="3"/>
  <c r="C127" i="3"/>
  <c r="B127" i="3"/>
  <c r="A127" i="3"/>
  <c r="AF126" i="3"/>
  <c r="W126" i="3" s="1"/>
  <c r="D126" i="3"/>
  <c r="C126" i="3"/>
  <c r="B126" i="3"/>
  <c r="A126" i="3"/>
  <c r="AF125" i="3"/>
  <c r="W125" i="3" s="1"/>
  <c r="D125" i="3"/>
  <c r="C125" i="3"/>
  <c r="B125" i="3"/>
  <c r="A125" i="3"/>
  <c r="AF124" i="3"/>
  <c r="W124" i="3" s="1"/>
  <c r="D124" i="3"/>
  <c r="C124" i="3"/>
  <c r="B124" i="3"/>
  <c r="A124" i="3"/>
  <c r="AF123" i="3"/>
  <c r="W123" i="3" s="1"/>
  <c r="D123" i="3"/>
  <c r="C123" i="3"/>
  <c r="B123" i="3"/>
  <c r="A123" i="3"/>
  <c r="AF122" i="3"/>
  <c r="W122" i="3" s="1"/>
  <c r="D122" i="3"/>
  <c r="C122" i="3"/>
  <c r="B122" i="3"/>
  <c r="A122" i="3"/>
  <c r="AF121" i="3"/>
  <c r="W121" i="3" s="1"/>
  <c r="D121" i="3"/>
  <c r="C121" i="3"/>
  <c r="B121" i="3"/>
  <c r="A121" i="3"/>
  <c r="AF120" i="3"/>
  <c r="W120" i="3" s="1"/>
  <c r="D120" i="3"/>
  <c r="C120" i="3"/>
  <c r="B120" i="3"/>
  <c r="A120" i="3"/>
  <c r="AF119" i="3"/>
  <c r="W119" i="3" s="1"/>
  <c r="D119" i="3"/>
  <c r="C119" i="3"/>
  <c r="B119" i="3"/>
  <c r="A119" i="3"/>
  <c r="AF118" i="3"/>
  <c r="W118" i="3" s="1"/>
  <c r="D118" i="3"/>
  <c r="C118" i="3"/>
  <c r="B118" i="3"/>
  <c r="A118" i="3"/>
  <c r="AF117" i="3"/>
  <c r="W117" i="3" s="1"/>
  <c r="D117" i="3"/>
  <c r="C117" i="3"/>
  <c r="B117" i="3"/>
  <c r="A117" i="3"/>
  <c r="AF116" i="3"/>
  <c r="W116" i="3" s="1"/>
  <c r="D116" i="3"/>
  <c r="C116" i="3"/>
  <c r="B116" i="3"/>
  <c r="A116" i="3"/>
  <c r="AF115" i="3"/>
  <c r="W115" i="3" s="1"/>
  <c r="D115" i="3"/>
  <c r="C115" i="3"/>
  <c r="B115" i="3"/>
  <c r="A115" i="3"/>
  <c r="AF114" i="3"/>
  <c r="W114" i="3" s="1"/>
  <c r="D114" i="3"/>
  <c r="C114" i="3"/>
  <c r="B114" i="3"/>
  <c r="A114" i="3"/>
  <c r="AF113" i="3"/>
  <c r="W113" i="3" s="1"/>
  <c r="D113" i="3"/>
  <c r="C113" i="3"/>
  <c r="B113" i="3"/>
  <c r="A113" i="3"/>
  <c r="AF112" i="3"/>
  <c r="W112" i="3" s="1"/>
  <c r="D112" i="3"/>
  <c r="C112" i="3"/>
  <c r="B112" i="3"/>
  <c r="A112" i="3"/>
  <c r="AF111" i="3"/>
  <c r="W111" i="3" s="1"/>
  <c r="D111" i="3"/>
  <c r="C111" i="3"/>
  <c r="B111" i="3"/>
  <c r="A111" i="3"/>
  <c r="AF110" i="3"/>
  <c r="W110" i="3" s="1"/>
  <c r="D110" i="3"/>
  <c r="C110" i="3"/>
  <c r="B110" i="3"/>
  <c r="A110" i="3"/>
  <c r="AF109" i="3"/>
  <c r="W109" i="3" s="1"/>
  <c r="D109" i="3"/>
  <c r="C109" i="3"/>
  <c r="B109" i="3"/>
  <c r="A109" i="3"/>
  <c r="AF108" i="3"/>
  <c r="W108" i="3" s="1"/>
  <c r="D108" i="3"/>
  <c r="C108" i="3"/>
  <c r="B108" i="3"/>
  <c r="A108" i="3"/>
  <c r="AF107" i="3"/>
  <c r="W107" i="3" s="1"/>
  <c r="D107" i="3"/>
  <c r="C107" i="3"/>
  <c r="B107" i="3"/>
  <c r="A107" i="3"/>
  <c r="AF106" i="3"/>
  <c r="W106" i="3" s="1"/>
  <c r="D106" i="3"/>
  <c r="C106" i="3"/>
  <c r="B106" i="3"/>
  <c r="A106" i="3"/>
  <c r="AF105" i="3"/>
  <c r="W105" i="3" s="1"/>
  <c r="D105" i="3"/>
  <c r="C105" i="3"/>
  <c r="B105" i="3"/>
  <c r="A105" i="3"/>
  <c r="AF104" i="3"/>
  <c r="W104" i="3" s="1"/>
  <c r="D104" i="3"/>
  <c r="C104" i="3"/>
  <c r="B104" i="3"/>
  <c r="A104" i="3"/>
  <c r="AF103" i="3"/>
  <c r="W103" i="3" s="1"/>
  <c r="D103" i="3"/>
  <c r="C103" i="3"/>
  <c r="B103" i="3"/>
  <c r="A103" i="3"/>
  <c r="AF102" i="3"/>
  <c r="W102" i="3" s="1"/>
  <c r="D102" i="3"/>
  <c r="C102" i="3"/>
  <c r="B102" i="3"/>
  <c r="A102" i="3"/>
  <c r="AF101" i="3"/>
  <c r="W101" i="3" s="1"/>
  <c r="D101" i="3"/>
  <c r="C101" i="3"/>
  <c r="B101" i="3"/>
  <c r="A101" i="3"/>
  <c r="AF100" i="3"/>
  <c r="W100" i="3" s="1"/>
  <c r="D100" i="3"/>
  <c r="C100" i="3"/>
  <c r="B100" i="3"/>
  <c r="A100" i="3"/>
  <c r="AF99" i="3"/>
  <c r="W99" i="3" s="1"/>
  <c r="D99" i="3"/>
  <c r="C99" i="3"/>
  <c r="B99" i="3"/>
  <c r="A99" i="3"/>
  <c r="AF98" i="3"/>
  <c r="W98" i="3" s="1"/>
  <c r="D98" i="3"/>
  <c r="C98" i="3"/>
  <c r="B98" i="3"/>
  <c r="A98" i="3"/>
  <c r="AF97" i="3"/>
  <c r="W97" i="3" s="1"/>
  <c r="D97" i="3"/>
  <c r="C97" i="3"/>
  <c r="B97" i="3"/>
  <c r="A97" i="3"/>
  <c r="AF96" i="3"/>
  <c r="W96" i="3" s="1"/>
  <c r="D96" i="3"/>
  <c r="C96" i="3"/>
  <c r="B96" i="3"/>
  <c r="A96" i="3"/>
  <c r="AF95" i="3"/>
  <c r="W95" i="3" s="1"/>
  <c r="D95" i="3"/>
  <c r="C95" i="3"/>
  <c r="B95" i="3"/>
  <c r="A95" i="3"/>
  <c r="AF94" i="3"/>
  <c r="W94" i="3" s="1"/>
  <c r="D94" i="3"/>
  <c r="C94" i="3"/>
  <c r="B94" i="3"/>
  <c r="A94" i="3"/>
  <c r="AF93" i="3"/>
  <c r="W93" i="3" s="1"/>
  <c r="D93" i="3"/>
  <c r="C93" i="3"/>
  <c r="B93" i="3"/>
  <c r="A93" i="3"/>
  <c r="AF92" i="3"/>
  <c r="W92" i="3" s="1"/>
  <c r="D92" i="3"/>
  <c r="C92" i="3"/>
  <c r="B92" i="3"/>
  <c r="A92" i="3"/>
  <c r="AF91" i="3"/>
  <c r="W91" i="3" s="1"/>
  <c r="D91" i="3"/>
  <c r="C91" i="3"/>
  <c r="B91" i="3"/>
  <c r="A91" i="3"/>
  <c r="AF90" i="3"/>
  <c r="W90" i="3" s="1"/>
  <c r="D90" i="3"/>
  <c r="C90" i="3"/>
  <c r="B90" i="3"/>
  <c r="A90" i="3"/>
  <c r="AF89" i="3"/>
  <c r="W89" i="3" s="1"/>
  <c r="D89" i="3"/>
  <c r="C89" i="3"/>
  <c r="B89" i="3"/>
  <c r="A89" i="3"/>
  <c r="AF88" i="3"/>
  <c r="W88" i="3" s="1"/>
  <c r="D88" i="3"/>
  <c r="C88" i="3"/>
  <c r="B88" i="3"/>
  <c r="A88" i="3"/>
  <c r="AF87" i="3"/>
  <c r="W87" i="3" s="1"/>
  <c r="D87" i="3"/>
  <c r="C87" i="3"/>
  <c r="B87" i="3"/>
  <c r="A87" i="3"/>
  <c r="AF86" i="3"/>
  <c r="W86" i="3" s="1"/>
  <c r="D86" i="3"/>
  <c r="C86" i="3"/>
  <c r="B86" i="3"/>
  <c r="A86" i="3"/>
  <c r="AF85" i="3"/>
  <c r="W85" i="3" s="1"/>
  <c r="D85" i="3"/>
  <c r="C85" i="3"/>
  <c r="B85" i="3"/>
  <c r="A85" i="3"/>
  <c r="AF84" i="3"/>
  <c r="W84" i="3" s="1"/>
  <c r="D84" i="3"/>
  <c r="C84" i="3"/>
  <c r="B84" i="3"/>
  <c r="A84" i="3"/>
  <c r="AF83" i="3"/>
  <c r="W83" i="3" s="1"/>
  <c r="D83" i="3"/>
  <c r="C83" i="3"/>
  <c r="B83" i="3"/>
  <c r="A83" i="3"/>
  <c r="AF82" i="3"/>
  <c r="W82" i="3" s="1"/>
  <c r="D82" i="3"/>
  <c r="C82" i="3"/>
  <c r="B82" i="3"/>
  <c r="A82" i="3"/>
  <c r="AF81" i="3"/>
  <c r="W81" i="3" s="1"/>
  <c r="D81" i="3"/>
  <c r="C81" i="3"/>
  <c r="B81" i="3"/>
  <c r="A81" i="3"/>
  <c r="AF80" i="3"/>
  <c r="W80" i="3" s="1"/>
  <c r="D80" i="3"/>
  <c r="C80" i="3"/>
  <c r="B80" i="3"/>
  <c r="A80" i="3"/>
  <c r="AF79" i="3"/>
  <c r="W79" i="3" s="1"/>
  <c r="D79" i="3"/>
  <c r="C79" i="3"/>
  <c r="B79" i="3"/>
  <c r="A79" i="3"/>
  <c r="AF78" i="3"/>
  <c r="W78" i="3" s="1"/>
  <c r="D78" i="3"/>
  <c r="C78" i="3"/>
  <c r="B78" i="3"/>
  <c r="A78" i="3"/>
  <c r="AF77" i="3"/>
  <c r="W77" i="3" s="1"/>
  <c r="D77" i="3"/>
  <c r="C77" i="3"/>
  <c r="B77" i="3"/>
  <c r="A77" i="3"/>
  <c r="AF76" i="3"/>
  <c r="W76" i="3" s="1"/>
  <c r="D76" i="3"/>
  <c r="C76" i="3"/>
  <c r="B76" i="3"/>
  <c r="A76" i="3"/>
  <c r="AF75" i="3"/>
  <c r="W75" i="3" s="1"/>
  <c r="D75" i="3"/>
  <c r="C75" i="3"/>
  <c r="B75" i="3"/>
  <c r="A75" i="3"/>
  <c r="AF74" i="3"/>
  <c r="W74" i="3" s="1"/>
  <c r="D74" i="3"/>
  <c r="C74" i="3"/>
  <c r="B74" i="3"/>
  <c r="A74" i="3"/>
  <c r="AF73" i="3"/>
  <c r="W73" i="3" s="1"/>
  <c r="D73" i="3"/>
  <c r="C73" i="3"/>
  <c r="B73" i="3"/>
  <c r="A73" i="3"/>
  <c r="AF72" i="3"/>
  <c r="W72" i="3" s="1"/>
  <c r="D72" i="3"/>
  <c r="C72" i="3"/>
  <c r="B72" i="3"/>
  <c r="A72" i="3"/>
  <c r="AF71" i="3"/>
  <c r="W71" i="3" s="1"/>
  <c r="D71" i="3"/>
  <c r="C71" i="3"/>
  <c r="B71" i="3"/>
  <c r="A71" i="3"/>
  <c r="AF70" i="3"/>
  <c r="W70" i="3" s="1"/>
  <c r="D70" i="3"/>
  <c r="C70" i="3"/>
  <c r="B70" i="3"/>
  <c r="A70" i="3"/>
  <c r="AF69" i="3"/>
  <c r="W69" i="3" s="1"/>
  <c r="D69" i="3"/>
  <c r="C69" i="3"/>
  <c r="B69" i="3"/>
  <c r="A69" i="3"/>
  <c r="AF68" i="3"/>
  <c r="W68" i="3" s="1"/>
  <c r="D68" i="3"/>
  <c r="C68" i="3"/>
  <c r="B68" i="3"/>
  <c r="A68" i="3"/>
  <c r="AF67" i="3"/>
  <c r="W67" i="3" s="1"/>
  <c r="D67" i="3"/>
  <c r="C67" i="3"/>
  <c r="B67" i="3"/>
  <c r="A67" i="3"/>
  <c r="AF66" i="3"/>
  <c r="W66" i="3" s="1"/>
  <c r="D66" i="3"/>
  <c r="C66" i="3"/>
  <c r="B66" i="3"/>
  <c r="A66" i="3"/>
  <c r="AF65" i="3"/>
  <c r="W65" i="3" s="1"/>
  <c r="D65" i="3"/>
  <c r="C65" i="3"/>
  <c r="B65" i="3"/>
  <c r="A65" i="3"/>
  <c r="AF64" i="3"/>
  <c r="W64" i="3" s="1"/>
  <c r="D64" i="3"/>
  <c r="C64" i="3"/>
  <c r="B64" i="3"/>
  <c r="A64" i="3"/>
  <c r="AF63" i="3"/>
  <c r="W63" i="3" s="1"/>
  <c r="D63" i="3"/>
  <c r="C63" i="3"/>
  <c r="B63" i="3"/>
  <c r="A63" i="3"/>
  <c r="AF62" i="3"/>
  <c r="W62" i="3" s="1"/>
  <c r="D62" i="3"/>
  <c r="C62" i="3"/>
  <c r="B62" i="3"/>
  <c r="A62" i="3"/>
  <c r="AF61" i="3"/>
  <c r="W61" i="3" s="1"/>
  <c r="D61" i="3"/>
  <c r="C61" i="3"/>
  <c r="B61" i="3"/>
  <c r="A61" i="3"/>
  <c r="AF60" i="3"/>
  <c r="W60" i="3" s="1"/>
  <c r="D60" i="3"/>
  <c r="C60" i="3"/>
  <c r="B60" i="3"/>
  <c r="A60" i="3"/>
  <c r="AF59" i="3"/>
  <c r="W59" i="3" s="1"/>
  <c r="D59" i="3"/>
  <c r="C59" i="3"/>
  <c r="B59" i="3"/>
  <c r="A59" i="3"/>
  <c r="AF58" i="3"/>
  <c r="W58" i="3" s="1"/>
  <c r="D58" i="3"/>
  <c r="C58" i="3"/>
  <c r="B58" i="3"/>
  <c r="A58" i="3"/>
  <c r="AF57" i="3"/>
  <c r="W57" i="3" s="1"/>
  <c r="D57" i="3"/>
  <c r="C57" i="3"/>
  <c r="B57" i="3"/>
  <c r="A57" i="3"/>
  <c r="AF56" i="3"/>
  <c r="W56" i="3" s="1"/>
  <c r="D56" i="3"/>
  <c r="C56" i="3"/>
  <c r="B56" i="3"/>
  <c r="A56" i="3"/>
  <c r="AF55" i="3"/>
  <c r="W55" i="3" s="1"/>
  <c r="D55" i="3"/>
  <c r="C55" i="3"/>
  <c r="B55" i="3"/>
  <c r="A55" i="3"/>
  <c r="AF54" i="3"/>
  <c r="W54" i="3" s="1"/>
  <c r="D54" i="3"/>
  <c r="C54" i="3"/>
  <c r="B54" i="3"/>
  <c r="A54" i="3"/>
  <c r="AF53" i="3"/>
  <c r="W53" i="3" s="1"/>
  <c r="D53" i="3"/>
  <c r="C53" i="3"/>
  <c r="B53" i="3"/>
  <c r="A53" i="3"/>
  <c r="AF52" i="3"/>
  <c r="W52" i="3" s="1"/>
  <c r="D52" i="3"/>
  <c r="C52" i="3"/>
  <c r="B52" i="3"/>
  <c r="A52" i="3"/>
  <c r="AF51" i="3"/>
  <c r="W51" i="3" s="1"/>
  <c r="D51" i="3"/>
  <c r="C51" i="3"/>
  <c r="B51" i="3"/>
  <c r="A51" i="3"/>
  <c r="AF50" i="3"/>
  <c r="W50" i="3" s="1"/>
  <c r="D50" i="3"/>
  <c r="C50" i="3"/>
  <c r="B50" i="3"/>
  <c r="A50" i="3"/>
  <c r="AF49" i="3"/>
  <c r="W49" i="3" s="1"/>
  <c r="D49" i="3"/>
  <c r="C49" i="3"/>
  <c r="B49" i="3"/>
  <c r="A49" i="3"/>
  <c r="AF48" i="3"/>
  <c r="W48" i="3" s="1"/>
  <c r="D48" i="3"/>
  <c r="C48" i="3"/>
  <c r="B48" i="3"/>
  <c r="A48" i="3"/>
  <c r="AF47" i="3"/>
  <c r="W47" i="3" s="1"/>
  <c r="D47" i="3"/>
  <c r="C47" i="3"/>
  <c r="B47" i="3"/>
  <c r="A47" i="3"/>
  <c r="AF46" i="3"/>
  <c r="W46" i="3" s="1"/>
  <c r="D46" i="3"/>
  <c r="C46" i="3"/>
  <c r="B46" i="3"/>
  <c r="A46" i="3"/>
  <c r="AF45" i="3"/>
  <c r="W45" i="3" s="1"/>
  <c r="D45" i="3"/>
  <c r="C45" i="3"/>
  <c r="B45" i="3"/>
  <c r="A45" i="3"/>
  <c r="AF44" i="3"/>
  <c r="W44" i="3" s="1"/>
  <c r="D44" i="3"/>
  <c r="C44" i="3"/>
  <c r="B44" i="3"/>
  <c r="A44" i="3"/>
  <c r="AF43" i="3"/>
  <c r="W43" i="3" s="1"/>
  <c r="D43" i="3"/>
  <c r="C43" i="3"/>
  <c r="B43" i="3"/>
  <c r="A43" i="3"/>
  <c r="AF42" i="3"/>
  <c r="W42" i="3" s="1"/>
  <c r="D42" i="3"/>
  <c r="C42" i="3"/>
  <c r="B42" i="3"/>
  <c r="A42" i="3"/>
  <c r="AF41" i="3"/>
  <c r="W41" i="3" s="1"/>
  <c r="D41" i="3"/>
  <c r="C41" i="3"/>
  <c r="B41" i="3"/>
  <c r="A41" i="3"/>
  <c r="AF40" i="3"/>
  <c r="W40" i="3" s="1"/>
  <c r="D40" i="3"/>
  <c r="C40" i="3"/>
  <c r="B40" i="3"/>
  <c r="A40" i="3"/>
  <c r="AF39" i="3"/>
  <c r="W39" i="3" s="1"/>
  <c r="D39" i="3"/>
  <c r="C39" i="3"/>
  <c r="B39" i="3"/>
  <c r="A39" i="3"/>
  <c r="AF38" i="3"/>
  <c r="W38" i="3" s="1"/>
  <c r="D38" i="3"/>
  <c r="C38" i="3"/>
  <c r="B38" i="3"/>
  <c r="A38" i="3"/>
  <c r="AF37" i="3"/>
  <c r="W37" i="3" s="1"/>
  <c r="D37" i="3"/>
  <c r="C37" i="3"/>
  <c r="B37" i="3"/>
  <c r="A37" i="3"/>
  <c r="AF36" i="3"/>
  <c r="W36" i="3" s="1"/>
  <c r="D36" i="3"/>
  <c r="C36" i="3"/>
  <c r="B36" i="3"/>
  <c r="A36" i="3"/>
  <c r="AF35" i="3"/>
  <c r="W35" i="3" s="1"/>
  <c r="D35" i="3"/>
  <c r="C35" i="3"/>
  <c r="B35" i="3"/>
  <c r="A35" i="3"/>
  <c r="AF34" i="3"/>
  <c r="W34" i="3" s="1"/>
  <c r="D34" i="3"/>
  <c r="C34" i="3"/>
  <c r="B34" i="3"/>
  <c r="A34" i="3"/>
  <c r="AF33" i="3"/>
  <c r="W33" i="3" s="1"/>
  <c r="D33" i="3"/>
  <c r="C33" i="3"/>
  <c r="B33" i="3"/>
  <c r="A33" i="3"/>
  <c r="AF32" i="3"/>
  <c r="W32" i="3" s="1"/>
  <c r="D32" i="3"/>
  <c r="C32" i="3"/>
  <c r="B32" i="3"/>
  <c r="A32" i="3"/>
  <c r="AF31" i="3"/>
  <c r="W31" i="3" s="1"/>
  <c r="D31" i="3"/>
  <c r="C31" i="3"/>
  <c r="B31" i="3"/>
  <c r="A31" i="3"/>
  <c r="AF30" i="3"/>
  <c r="W30" i="3" s="1"/>
  <c r="D30" i="3"/>
  <c r="C30" i="3"/>
  <c r="B30" i="3"/>
  <c r="A30" i="3"/>
  <c r="AF29" i="3"/>
  <c r="W29" i="3" s="1"/>
  <c r="D29" i="3"/>
  <c r="C29" i="3"/>
  <c r="B29" i="3"/>
  <c r="A29" i="3"/>
  <c r="AF28" i="3"/>
  <c r="W28" i="3" s="1"/>
  <c r="D28" i="3"/>
  <c r="C28" i="3"/>
  <c r="B28" i="3"/>
  <c r="A28" i="3"/>
  <c r="AF27" i="3"/>
  <c r="W27" i="3" s="1"/>
  <c r="D27" i="3"/>
  <c r="C27" i="3"/>
  <c r="B27" i="3"/>
  <c r="A27" i="3"/>
  <c r="AF26" i="3"/>
  <c r="W26" i="3" s="1"/>
  <c r="D26" i="3"/>
  <c r="C26" i="3"/>
  <c r="B26" i="3"/>
  <c r="A26" i="3"/>
  <c r="AF25" i="3"/>
  <c r="W25" i="3" s="1"/>
  <c r="AG25" i="3" s="1"/>
  <c r="D25" i="3"/>
  <c r="C25" i="3"/>
  <c r="B25" i="3"/>
  <c r="A25" i="3"/>
  <c r="B19" i="3"/>
  <c r="B18" i="3"/>
  <c r="B17" i="3"/>
  <c r="B16" i="3"/>
  <c r="B15" i="3"/>
  <c r="B14" i="3"/>
  <c r="B11" i="3"/>
  <c r="B10" i="3"/>
  <c r="B13" i="3"/>
  <c r="B12" i="3"/>
  <c r="A6" i="4"/>
  <c r="A5" i="4"/>
  <c r="A4" i="4"/>
  <c r="A3" i="4"/>
  <c r="B1" i="3" s="1"/>
  <c r="AM169" i="3" l="1"/>
  <c r="AM241" i="3"/>
  <c r="AM228" i="3"/>
  <c r="AM104" i="3"/>
  <c r="AM149" i="3"/>
  <c r="AM202" i="3"/>
  <c r="AM124" i="3"/>
  <c r="AM157" i="3"/>
  <c r="AM201" i="3"/>
  <c r="AM88" i="3"/>
  <c r="AM159" i="3"/>
  <c r="AM139" i="3"/>
  <c r="AM123" i="3"/>
  <c r="AM76" i="3"/>
  <c r="AM89" i="3"/>
  <c r="AM80" i="3"/>
  <c r="AM136" i="3"/>
  <c r="AM211" i="3"/>
  <c r="AM102" i="3"/>
  <c r="AM36" i="3"/>
  <c r="AM51" i="3"/>
  <c r="AM223" i="3"/>
  <c r="AM87" i="3"/>
  <c r="AM242" i="3"/>
  <c r="AM70" i="3"/>
  <c r="AM186" i="3"/>
  <c r="AM35" i="3"/>
  <c r="AM237" i="3"/>
  <c r="AM206" i="3"/>
  <c r="AM68" i="3"/>
  <c r="AM146" i="3"/>
  <c r="AM59" i="3"/>
  <c r="AM121" i="3"/>
  <c r="AM174" i="3"/>
  <c r="AM227" i="3"/>
  <c r="AM155" i="3"/>
  <c r="AM144" i="3"/>
  <c r="AM46" i="3"/>
  <c r="AM233" i="3"/>
  <c r="AM222" i="3"/>
  <c r="AM73" i="3"/>
  <c r="AM65" i="3"/>
  <c r="AM71" i="3"/>
  <c r="AM72" i="3"/>
  <c r="AM180" i="3"/>
  <c r="AM230" i="3"/>
  <c r="AM39" i="3"/>
  <c r="AM153" i="3"/>
  <c r="AM43" i="3"/>
  <c r="AM194" i="3"/>
  <c r="AM164" i="3"/>
  <c r="AM232" i="3"/>
  <c r="AM198" i="3"/>
  <c r="AM184" i="3"/>
  <c r="AM234" i="3"/>
  <c r="AM138" i="3"/>
  <c r="AM137" i="3"/>
  <c r="AM86" i="3"/>
  <c r="AM170" i="3"/>
  <c r="AM129" i="3"/>
  <c r="AM192" i="3"/>
  <c r="AM148" i="3"/>
  <c r="AM113" i="3"/>
  <c r="AM106" i="3"/>
  <c r="AM42" i="3"/>
  <c r="AM127" i="3"/>
  <c r="AM110" i="3"/>
  <c r="AM34" i="3"/>
  <c r="AM150" i="3"/>
  <c r="AM54" i="3"/>
  <c r="AM189" i="3"/>
  <c r="AM33" i="3"/>
  <c r="AM203" i="3"/>
  <c r="AN25" i="3"/>
  <c r="AM91" i="3"/>
  <c r="AM75" i="3"/>
  <c r="AM229" i="3"/>
  <c r="AM217" i="3"/>
  <c r="AM109" i="3"/>
  <c r="AM97" i="3"/>
  <c r="AM85" i="3"/>
  <c r="AM77" i="3"/>
  <c r="AM193" i="3"/>
  <c r="AM240" i="3"/>
  <c r="AM224" i="3"/>
  <c r="AM212" i="3"/>
  <c r="AM204" i="3"/>
  <c r="AM196" i="3"/>
  <c r="AM172" i="3"/>
  <c r="AM156" i="3"/>
  <c r="AM140" i="3"/>
  <c r="AM120" i="3"/>
  <c r="AM112" i="3"/>
  <c r="AM100" i="3"/>
  <c r="AM92" i="3"/>
  <c r="AM56" i="3"/>
  <c r="AM40" i="3"/>
  <c r="AM28" i="3"/>
  <c r="AM178" i="3"/>
  <c r="AM185" i="3"/>
  <c r="AM215" i="3"/>
  <c r="AM191" i="3"/>
  <c r="AM183" i="3"/>
  <c r="AM175" i="3"/>
  <c r="AM167" i="3"/>
  <c r="AM151" i="3"/>
  <c r="AM143" i="3"/>
  <c r="AM131" i="3"/>
  <c r="AM115" i="3"/>
  <c r="AM107" i="3"/>
  <c r="AM99" i="3"/>
  <c r="AM83" i="3"/>
  <c r="AM63" i="3"/>
  <c r="AM47" i="3"/>
  <c r="AM64" i="3"/>
  <c r="AM162" i="3"/>
  <c r="AM235" i="3"/>
  <c r="AM207" i="3"/>
  <c r="AM218" i="3"/>
  <c r="AM182" i="3"/>
  <c r="AM158" i="3"/>
  <c r="AM142" i="3"/>
  <c r="AM130" i="3"/>
  <c r="AM122" i="3"/>
  <c r="AM114" i="3"/>
  <c r="AM94" i="3"/>
  <c r="AM82" i="3"/>
  <c r="AM66" i="3"/>
  <c r="AM26" i="3"/>
  <c r="AM48" i="3"/>
  <c r="AM41" i="3"/>
  <c r="AM154" i="3"/>
  <c r="AM118" i="3"/>
  <c r="AM90" i="3"/>
  <c r="AM50" i="3"/>
  <c r="AM197" i="3"/>
  <c r="AM84" i="3"/>
  <c r="AM210" i="3"/>
  <c r="AM117" i="3"/>
  <c r="AM239" i="3"/>
  <c r="AM30" i="3"/>
  <c r="AM221" i="3"/>
  <c r="AM58" i="3"/>
  <c r="AM79" i="3"/>
  <c r="AM190" i="3"/>
  <c r="AM132" i="3"/>
  <c r="AM205" i="3"/>
  <c r="AM27" i="3"/>
  <c r="AM213" i="3"/>
  <c r="AM181" i="3"/>
  <c r="AM37" i="3"/>
  <c r="AM62" i="3"/>
  <c r="AM209" i="3"/>
  <c r="AM173" i="3"/>
  <c r="AM105" i="3"/>
  <c r="AM49" i="3"/>
  <c r="AM168" i="3"/>
  <c r="AM31" i="3"/>
  <c r="AM52" i="3"/>
  <c r="AM176" i="3"/>
  <c r="AM238" i="3"/>
  <c r="AM225" i="3"/>
  <c r="AM141" i="3"/>
  <c r="AM101" i="3"/>
  <c r="AM93" i="3"/>
  <c r="AM81" i="3"/>
  <c r="AM29" i="3"/>
  <c r="AM236" i="3"/>
  <c r="AM220" i="3"/>
  <c r="AM208" i="3"/>
  <c r="AM200" i="3"/>
  <c r="AM188" i="3"/>
  <c r="AM160" i="3"/>
  <c r="AM152" i="3"/>
  <c r="AM128" i="3"/>
  <c r="AM116" i="3"/>
  <c r="AM108" i="3"/>
  <c r="AM96" i="3"/>
  <c r="AM60" i="3"/>
  <c r="AM44" i="3"/>
  <c r="AM45" i="3"/>
  <c r="AM25" i="3"/>
  <c r="AM195" i="3"/>
  <c r="AM219" i="3"/>
  <c r="AM199" i="3"/>
  <c r="AM187" i="3"/>
  <c r="AM179" i="3"/>
  <c r="AM171" i="3"/>
  <c r="AM163" i="3"/>
  <c r="AM147" i="3"/>
  <c r="AM135" i="3"/>
  <c r="AM119" i="3"/>
  <c r="AM111" i="3"/>
  <c r="AM103" i="3"/>
  <c r="AM95" i="3"/>
  <c r="AM67" i="3"/>
  <c r="AM55" i="3"/>
  <c r="AM57" i="3"/>
  <c r="AM216" i="3"/>
  <c r="AM32" i="3"/>
  <c r="AM53" i="3"/>
  <c r="AM231" i="3"/>
  <c r="AM226" i="3"/>
  <c r="AM214" i="3"/>
  <c r="AM166" i="3"/>
  <c r="AM134" i="3"/>
  <c r="AM126" i="3"/>
  <c r="AM98" i="3"/>
  <c r="AM78" i="3"/>
  <c r="AM69" i="3"/>
  <c r="AM161" i="3"/>
  <c r="AM145" i="3"/>
  <c r="AM133" i="3"/>
  <c r="AM165" i="3"/>
  <c r="AM38" i="3"/>
  <c r="AM74" i="3"/>
  <c r="AM177" i="3"/>
  <c r="AM125" i="3"/>
  <c r="AM61" i="3"/>
  <c r="E11" i="3"/>
  <c r="AJ25" i="3"/>
  <c r="AJ27" i="3"/>
  <c r="AK27" i="3" s="1"/>
  <c r="AJ26" i="3"/>
  <c r="AK26" i="3" s="1"/>
  <c r="AL241" i="3"/>
  <c r="AL225" i="3"/>
  <c r="AL209" i="3"/>
  <c r="AL193" i="3"/>
  <c r="AL177" i="3"/>
  <c r="AL161" i="3"/>
  <c r="AL145" i="3"/>
  <c r="AL129" i="3"/>
  <c r="AL113" i="3"/>
  <c r="AL97" i="3"/>
  <c r="AL81" i="3"/>
  <c r="AL65" i="3"/>
  <c r="AL49" i="3"/>
  <c r="AL33" i="3"/>
  <c r="AL232" i="3"/>
  <c r="AL216" i="3"/>
  <c r="AL200" i="3"/>
  <c r="AL184" i="3"/>
  <c r="AL168" i="3"/>
  <c r="AL152" i="3"/>
  <c r="AL136" i="3"/>
  <c r="AL120" i="3"/>
  <c r="AL104" i="3"/>
  <c r="AL88" i="3"/>
  <c r="AL72" i="3"/>
  <c r="AL56" i="3"/>
  <c r="AL40" i="3"/>
  <c r="AL25" i="3"/>
  <c r="AL227" i="3"/>
  <c r="AL211" i="3"/>
  <c r="AL195" i="3"/>
  <c r="AL179" i="3"/>
  <c r="AL163" i="3"/>
  <c r="AL147" i="3"/>
  <c r="AL131" i="3"/>
  <c r="AL115" i="3"/>
  <c r="AL99" i="3"/>
  <c r="AL83" i="3"/>
  <c r="AL67" i="3"/>
  <c r="AL51" i="3"/>
  <c r="AL35" i="3"/>
  <c r="AL238" i="3"/>
  <c r="AL222" i="3"/>
  <c r="AL206" i="3"/>
  <c r="AL190" i="3"/>
  <c r="AL174" i="3"/>
  <c r="AL158" i="3"/>
  <c r="AL142" i="3"/>
  <c r="AL126" i="3"/>
  <c r="AL110" i="3"/>
  <c r="AL94" i="3"/>
  <c r="AL78" i="3"/>
  <c r="AL62" i="3"/>
  <c r="AL46" i="3"/>
  <c r="AL30" i="3"/>
  <c r="AL237" i="3"/>
  <c r="AL221" i="3"/>
  <c r="AL205" i="3"/>
  <c r="AL189" i="3"/>
  <c r="AL173" i="3"/>
  <c r="AL157" i="3"/>
  <c r="AL141" i="3"/>
  <c r="AL125" i="3"/>
  <c r="AL109" i="3"/>
  <c r="AL93" i="3"/>
  <c r="AL77" i="3"/>
  <c r="AL61" i="3"/>
  <c r="AL45" i="3"/>
  <c r="AL29" i="3"/>
  <c r="AL228" i="3"/>
  <c r="AL212" i="3"/>
  <c r="AL196" i="3"/>
  <c r="AL180" i="3"/>
  <c r="AL164" i="3"/>
  <c r="AL148" i="3"/>
  <c r="AL132" i="3"/>
  <c r="AL116" i="3"/>
  <c r="AL100" i="3"/>
  <c r="AL84" i="3"/>
  <c r="AL68" i="3"/>
  <c r="AL52" i="3"/>
  <c r="AL36" i="3"/>
  <c r="AL239" i="3"/>
  <c r="AL223" i="3"/>
  <c r="AL207" i="3"/>
  <c r="AL191" i="3"/>
  <c r="AL175" i="3"/>
  <c r="AL159" i="3"/>
  <c r="AL143" i="3"/>
  <c r="AL127" i="3"/>
  <c r="AL111" i="3"/>
  <c r="AL95" i="3"/>
  <c r="AL79" i="3"/>
  <c r="AL63" i="3"/>
  <c r="AL47" i="3"/>
  <c r="AL31" i="3"/>
  <c r="AL234" i="3"/>
  <c r="AL218" i="3"/>
  <c r="AL202" i="3"/>
  <c r="AL186" i="3"/>
  <c r="AL170" i="3"/>
  <c r="AL154" i="3"/>
  <c r="AL138" i="3"/>
  <c r="AL122" i="3"/>
  <c r="AL106" i="3"/>
  <c r="AL90" i="3"/>
  <c r="AL74" i="3"/>
  <c r="AL58" i="3"/>
  <c r="AL42" i="3"/>
  <c r="AL26" i="3"/>
  <c r="AL233" i="3"/>
  <c r="AL217" i="3"/>
  <c r="AL201" i="3"/>
  <c r="AL185" i="3"/>
  <c r="AL169" i="3"/>
  <c r="AL153" i="3"/>
  <c r="AL137" i="3"/>
  <c r="AL121" i="3"/>
  <c r="AL105" i="3"/>
  <c r="AL89" i="3"/>
  <c r="AL73" i="3"/>
  <c r="AL57" i="3"/>
  <c r="AL41" i="3"/>
  <c r="AL240" i="3"/>
  <c r="AL224" i="3"/>
  <c r="AL208" i="3"/>
  <c r="AL192" i="3"/>
  <c r="AL176" i="3"/>
  <c r="AL160" i="3"/>
  <c r="AL144" i="3"/>
  <c r="AL128" i="3"/>
  <c r="AL112" i="3"/>
  <c r="AL96" i="3"/>
  <c r="AL80" i="3"/>
  <c r="AL64" i="3"/>
  <c r="AL48" i="3"/>
  <c r="AL32" i="3"/>
  <c r="AL235" i="3"/>
  <c r="AL219" i="3"/>
  <c r="AL203" i="3"/>
  <c r="AL187" i="3"/>
  <c r="AL171" i="3"/>
  <c r="AL155" i="3"/>
  <c r="AL139" i="3"/>
  <c r="AL123" i="3"/>
  <c r="AL107" i="3"/>
  <c r="AL91" i="3"/>
  <c r="AL75" i="3"/>
  <c r="AL59" i="3"/>
  <c r="AL43" i="3"/>
  <c r="AL27" i="3"/>
  <c r="AL230" i="3"/>
  <c r="AL214" i="3"/>
  <c r="AL198" i="3"/>
  <c r="AL182" i="3"/>
  <c r="AL166" i="3"/>
  <c r="AL150" i="3"/>
  <c r="AL134" i="3"/>
  <c r="AL118" i="3"/>
  <c r="AL102" i="3"/>
  <c r="AL86" i="3"/>
  <c r="AL70" i="3"/>
  <c r="AL54" i="3"/>
  <c r="AL38" i="3"/>
  <c r="AL229" i="3"/>
  <c r="AL213" i="3"/>
  <c r="AL197" i="3"/>
  <c r="AL181" i="3"/>
  <c r="AL165" i="3"/>
  <c r="AL149" i="3"/>
  <c r="AL133" i="3"/>
  <c r="AL117" i="3"/>
  <c r="AL101" i="3"/>
  <c r="AL85" i="3"/>
  <c r="AL69" i="3"/>
  <c r="AL53" i="3"/>
  <c r="AL37" i="3"/>
  <c r="AL236" i="3"/>
  <c r="AL220" i="3"/>
  <c r="AL204" i="3"/>
  <c r="AL188" i="3"/>
  <c r="AL172" i="3"/>
  <c r="AL156" i="3"/>
  <c r="AL140" i="3"/>
  <c r="AL124" i="3"/>
  <c r="AL108" i="3"/>
  <c r="AL92" i="3"/>
  <c r="AL76" i="3"/>
  <c r="AL60" i="3"/>
  <c r="AL44" i="3"/>
  <c r="AL28" i="3"/>
  <c r="AL231" i="3"/>
  <c r="AL215" i="3"/>
  <c r="AL199" i="3"/>
  <c r="AL183" i="3"/>
  <c r="AL167" i="3"/>
  <c r="AL151" i="3"/>
  <c r="AL135" i="3"/>
  <c r="AL119" i="3"/>
  <c r="AL103" i="3"/>
  <c r="AL87" i="3"/>
  <c r="AL71" i="3"/>
  <c r="AL55" i="3"/>
  <c r="AL39" i="3"/>
  <c r="AL242" i="3"/>
  <c r="AL226" i="3"/>
  <c r="AL210" i="3"/>
  <c r="AL194" i="3"/>
  <c r="AL178" i="3"/>
  <c r="AL162" i="3"/>
  <c r="AL146" i="3"/>
  <c r="AL130" i="3"/>
  <c r="AL114" i="3"/>
  <c r="AL98" i="3"/>
  <c r="AL82" i="3"/>
  <c r="AL66" i="3"/>
  <c r="AL50" i="3"/>
  <c r="AL34" i="3"/>
  <c r="AN28" i="3"/>
  <c r="AN32" i="3"/>
  <c r="AN36" i="3"/>
  <c r="AN40" i="3"/>
  <c r="AN44" i="3"/>
  <c r="AN48" i="3"/>
  <c r="AN52" i="3"/>
  <c r="AN56" i="3"/>
  <c r="AN60" i="3"/>
  <c r="AN64" i="3"/>
  <c r="AN68" i="3"/>
  <c r="AN72" i="3"/>
  <c r="AN76" i="3"/>
  <c r="AN80" i="3"/>
  <c r="AN84" i="3"/>
  <c r="AN88" i="3"/>
  <c r="AN92" i="3"/>
  <c r="AN96" i="3"/>
  <c r="AN100" i="3"/>
  <c r="AN104" i="3"/>
  <c r="AN108" i="3"/>
  <c r="AN112" i="3"/>
  <c r="AN116" i="3"/>
  <c r="AN120" i="3"/>
  <c r="AN124" i="3"/>
  <c r="AN29" i="3"/>
  <c r="AN33" i="3"/>
  <c r="AN37" i="3"/>
  <c r="AN41" i="3"/>
  <c r="AN45" i="3"/>
  <c r="AN49" i="3"/>
  <c r="AN53" i="3"/>
  <c r="AN57" i="3"/>
  <c r="AN61" i="3"/>
  <c r="AN65" i="3"/>
  <c r="AN69" i="3"/>
  <c r="AN73" i="3"/>
  <c r="AN77" i="3"/>
  <c r="AN81" i="3"/>
  <c r="AN85" i="3"/>
  <c r="AN89" i="3"/>
  <c r="AN93" i="3"/>
  <c r="AN97" i="3"/>
  <c r="AN101" i="3"/>
  <c r="AN105" i="3"/>
  <c r="AN109" i="3"/>
  <c r="AN113" i="3"/>
  <c r="AN117" i="3"/>
  <c r="AN121" i="3"/>
  <c r="AN125" i="3"/>
  <c r="AN129" i="3"/>
  <c r="AN133" i="3"/>
  <c r="AN137" i="3"/>
  <c r="AN141" i="3"/>
  <c r="AN145" i="3"/>
  <c r="AN26" i="3"/>
  <c r="AN30" i="3"/>
  <c r="AN34" i="3"/>
  <c r="AN38" i="3"/>
  <c r="AN42" i="3"/>
  <c r="AN46" i="3"/>
  <c r="AN50" i="3"/>
  <c r="AN54" i="3"/>
  <c r="AN58" i="3"/>
  <c r="AN62" i="3"/>
  <c r="AN35" i="3"/>
  <c r="AN51" i="3"/>
  <c r="AN66" i="3"/>
  <c r="AN74" i="3"/>
  <c r="AN82" i="3"/>
  <c r="AN90" i="3"/>
  <c r="AN98" i="3"/>
  <c r="AN106" i="3"/>
  <c r="AN114" i="3"/>
  <c r="AN122" i="3"/>
  <c r="AN128" i="3"/>
  <c r="AN134" i="3"/>
  <c r="AN139" i="3"/>
  <c r="AN144" i="3"/>
  <c r="AN149" i="3"/>
  <c r="AN153" i="3"/>
  <c r="AN157" i="3"/>
  <c r="AN161" i="3"/>
  <c r="AN165" i="3"/>
  <c r="AN169" i="3"/>
  <c r="AN173" i="3"/>
  <c r="AN177" i="3"/>
  <c r="AN181" i="3"/>
  <c r="AN185" i="3"/>
  <c r="AN189" i="3"/>
  <c r="AN193" i="3"/>
  <c r="AN197" i="3"/>
  <c r="AN201" i="3"/>
  <c r="AN205" i="3"/>
  <c r="AN209" i="3"/>
  <c r="AN213" i="3"/>
  <c r="AN217" i="3"/>
  <c r="AN221" i="3"/>
  <c r="AN225" i="3"/>
  <c r="AN229" i="3"/>
  <c r="AN233" i="3"/>
  <c r="AN237" i="3"/>
  <c r="AN241" i="3"/>
  <c r="AN39" i="3"/>
  <c r="AN55" i="3"/>
  <c r="AN67" i="3"/>
  <c r="AN75" i="3"/>
  <c r="AN83" i="3"/>
  <c r="AN91" i="3"/>
  <c r="AN99" i="3"/>
  <c r="AN107" i="3"/>
  <c r="AN115" i="3"/>
  <c r="AN123" i="3"/>
  <c r="AN130" i="3"/>
  <c r="AN135" i="3"/>
  <c r="AN140" i="3"/>
  <c r="AN146" i="3"/>
  <c r="AN150" i="3"/>
  <c r="AN154" i="3"/>
  <c r="AN158" i="3"/>
  <c r="AN162" i="3"/>
  <c r="AN166" i="3"/>
  <c r="AN170" i="3"/>
  <c r="AN174" i="3"/>
  <c r="AN178" i="3"/>
  <c r="AN182" i="3"/>
  <c r="AN186" i="3"/>
  <c r="AN190" i="3"/>
  <c r="AN194" i="3"/>
  <c r="AN198" i="3"/>
  <c r="AN202" i="3"/>
  <c r="AN206" i="3"/>
  <c r="AN210" i="3"/>
  <c r="AN214" i="3"/>
  <c r="AN218" i="3"/>
  <c r="AN222" i="3"/>
  <c r="AN226" i="3"/>
  <c r="AN230" i="3"/>
  <c r="AN234" i="3"/>
  <c r="AN238" i="3"/>
  <c r="AN242" i="3"/>
  <c r="AN27" i="3"/>
  <c r="AN43" i="3"/>
  <c r="AN59" i="3"/>
  <c r="AN70" i="3"/>
  <c r="AN78" i="3"/>
  <c r="AN86" i="3"/>
  <c r="AN94" i="3"/>
  <c r="AN102" i="3"/>
  <c r="AN110" i="3"/>
  <c r="AN118" i="3"/>
  <c r="AN126" i="3"/>
  <c r="AN131" i="3"/>
  <c r="AN136" i="3"/>
  <c r="AN142" i="3"/>
  <c r="AN147" i="3"/>
  <c r="AN151" i="3"/>
  <c r="AN155" i="3"/>
  <c r="AN159" i="3"/>
  <c r="AN163" i="3"/>
  <c r="AN167" i="3"/>
  <c r="AN171" i="3"/>
  <c r="AN175" i="3"/>
  <c r="AN179" i="3"/>
  <c r="AN183" i="3"/>
  <c r="AN187" i="3"/>
  <c r="AN191" i="3"/>
  <c r="AN195" i="3"/>
  <c r="AN199" i="3"/>
  <c r="AN203" i="3"/>
  <c r="AN207" i="3"/>
  <c r="AN211" i="3"/>
  <c r="AN215" i="3"/>
  <c r="AN219" i="3"/>
  <c r="AN223" i="3"/>
  <c r="AN227" i="3"/>
  <c r="AN231" i="3"/>
  <c r="AN235" i="3"/>
  <c r="AN239" i="3"/>
  <c r="AN31" i="3"/>
  <c r="AN47" i="3"/>
  <c r="AN63" i="3"/>
  <c r="AN71" i="3"/>
  <c r="AN79" i="3"/>
  <c r="AN87" i="3"/>
  <c r="AN95" i="3"/>
  <c r="AN103" i="3"/>
  <c r="AN111" i="3"/>
  <c r="AN119" i="3"/>
  <c r="AN127" i="3"/>
  <c r="AN132" i="3"/>
  <c r="AN138" i="3"/>
  <c r="AN143" i="3"/>
  <c r="AN148" i="3"/>
  <c r="AN152" i="3"/>
  <c r="AN156" i="3"/>
  <c r="AN160" i="3"/>
  <c r="AN164" i="3"/>
  <c r="AN168" i="3"/>
  <c r="AN172" i="3"/>
  <c r="AN176" i="3"/>
  <c r="AN180" i="3"/>
  <c r="AN184" i="3"/>
  <c r="AN188" i="3"/>
  <c r="AN192" i="3"/>
  <c r="AN196" i="3"/>
  <c r="AN200" i="3"/>
  <c r="AN204" i="3"/>
  <c r="AN208" i="3"/>
  <c r="AN212" i="3"/>
  <c r="AN216" i="3"/>
  <c r="AN220" i="3"/>
  <c r="AN224" i="3"/>
  <c r="AN228" i="3"/>
  <c r="AN232" i="3"/>
  <c r="AN236" i="3"/>
  <c r="AN240" i="3"/>
  <c r="AJ43" i="3"/>
  <c r="AK43" i="3" s="1"/>
  <c r="AJ103" i="3"/>
  <c r="AK103" i="3" s="1"/>
  <c r="AJ119" i="3"/>
  <c r="AK119" i="3" s="1"/>
  <c r="AJ131" i="3"/>
  <c r="AK131" i="3" s="1"/>
  <c r="AJ51" i="3"/>
  <c r="AK51" i="3" s="1"/>
  <c r="AJ59" i="3"/>
  <c r="AK59" i="3" s="1"/>
  <c r="AJ67" i="3"/>
  <c r="AK67" i="3" s="1"/>
  <c r="AJ75" i="3"/>
  <c r="AK75" i="3" s="1"/>
  <c r="AJ83" i="3"/>
  <c r="AK83" i="3" s="1"/>
  <c r="AJ91" i="3"/>
  <c r="AK91" i="3" s="1"/>
  <c r="AJ99" i="3"/>
  <c r="AK99" i="3" s="1"/>
  <c r="AJ111" i="3"/>
  <c r="AK111" i="3" s="1"/>
  <c r="AJ123" i="3"/>
  <c r="AK123" i="3" s="1"/>
  <c r="AJ39" i="3"/>
  <c r="AK39" i="3" s="1"/>
  <c r="AJ47" i="3"/>
  <c r="AK47" i="3" s="1"/>
  <c r="AJ55" i="3"/>
  <c r="AK55" i="3" s="1"/>
  <c r="AJ63" i="3"/>
  <c r="AK63" i="3" s="1"/>
  <c r="AJ71" i="3"/>
  <c r="AK71" i="3" s="1"/>
  <c r="AJ79" i="3"/>
  <c r="AK79" i="3" s="1"/>
  <c r="AJ87" i="3"/>
  <c r="AK87" i="3" s="1"/>
  <c r="AJ95" i="3"/>
  <c r="AK95" i="3" s="1"/>
  <c r="AJ107" i="3"/>
  <c r="AK107" i="3" s="1"/>
  <c r="AJ115" i="3"/>
  <c r="AK115" i="3" s="1"/>
  <c r="AJ127" i="3"/>
  <c r="AK127" i="3" s="1"/>
  <c r="AJ139" i="3"/>
  <c r="AK139" i="3" s="1"/>
  <c r="AJ135" i="3"/>
  <c r="AK135" i="3" s="1"/>
  <c r="AJ155" i="3"/>
  <c r="AK155" i="3" s="1"/>
  <c r="AJ171" i="3"/>
  <c r="AK171" i="3" s="1"/>
  <c r="AJ187" i="3"/>
  <c r="AK187" i="3" s="1"/>
  <c r="AJ203" i="3"/>
  <c r="AK203" i="3" s="1"/>
  <c r="AJ219" i="3"/>
  <c r="AK219" i="3" s="1"/>
  <c r="AJ235" i="3"/>
  <c r="AK235" i="3" s="1"/>
  <c r="AJ167" i="3"/>
  <c r="AK167" i="3" s="1"/>
  <c r="AJ143" i="3"/>
  <c r="AK143" i="3" s="1"/>
  <c r="AJ159" i="3"/>
  <c r="AK159" i="3" s="1"/>
  <c r="AJ175" i="3"/>
  <c r="AK175" i="3" s="1"/>
  <c r="AJ191" i="3"/>
  <c r="AK191" i="3" s="1"/>
  <c r="AJ207" i="3"/>
  <c r="AK207" i="3" s="1"/>
  <c r="AJ223" i="3"/>
  <c r="AK223" i="3" s="1"/>
  <c r="AJ239" i="3"/>
  <c r="AK239" i="3" s="1"/>
  <c r="AJ183" i="3"/>
  <c r="AK183" i="3" s="1"/>
  <c r="AJ147" i="3"/>
  <c r="AK147" i="3" s="1"/>
  <c r="AJ163" i="3"/>
  <c r="AK163" i="3" s="1"/>
  <c r="AJ179" i="3"/>
  <c r="AK179" i="3" s="1"/>
  <c r="AJ195" i="3"/>
  <c r="AK195" i="3" s="1"/>
  <c r="AJ211" i="3"/>
  <c r="AK211" i="3" s="1"/>
  <c r="AJ227" i="3"/>
  <c r="AK227" i="3" s="1"/>
  <c r="AJ151" i="3"/>
  <c r="AK151" i="3" s="1"/>
  <c r="AJ199" i="3"/>
  <c r="AK199" i="3" s="1"/>
  <c r="AJ215" i="3"/>
  <c r="AK215" i="3" s="1"/>
  <c r="AJ231" i="3"/>
  <c r="AK231" i="3" s="1"/>
  <c r="AJ28" i="3"/>
  <c r="AK28" i="3" s="1"/>
  <c r="AJ222" i="3"/>
  <c r="AK222" i="3" s="1"/>
  <c r="AJ174" i="3"/>
  <c r="AK174" i="3" s="1"/>
  <c r="AJ146" i="3"/>
  <c r="AK146" i="3" s="1"/>
  <c r="AJ118" i="3"/>
  <c r="AK118" i="3" s="1"/>
  <c r="AJ98" i="3"/>
  <c r="AK98" i="3" s="1"/>
  <c r="AJ82" i="3"/>
  <c r="AK82" i="3" s="1"/>
  <c r="AJ66" i="3"/>
  <c r="AK66" i="3" s="1"/>
  <c r="AJ50" i="3"/>
  <c r="AK50" i="3" s="1"/>
  <c r="AJ30" i="3"/>
  <c r="AK30" i="3" s="1"/>
  <c r="AJ230" i="3"/>
  <c r="AK230" i="3" s="1"/>
  <c r="AJ206" i="3"/>
  <c r="AK206" i="3" s="1"/>
  <c r="AJ186" i="3"/>
  <c r="AK186" i="3" s="1"/>
  <c r="AJ150" i="3"/>
  <c r="AK150" i="3" s="1"/>
  <c r="AJ110" i="3"/>
  <c r="AK110" i="3" s="1"/>
  <c r="AJ233" i="3"/>
  <c r="AK233" i="3" s="1"/>
  <c r="AJ217" i="3"/>
  <c r="AK217" i="3" s="1"/>
  <c r="AJ201" i="3"/>
  <c r="AK201" i="3" s="1"/>
  <c r="AJ185" i="3"/>
  <c r="AK185" i="3" s="1"/>
  <c r="AJ169" i="3"/>
  <c r="AK169" i="3" s="1"/>
  <c r="AJ153" i="3"/>
  <c r="AK153" i="3" s="1"/>
  <c r="AJ137" i="3"/>
  <c r="AK137" i="3" s="1"/>
  <c r="AJ121" i="3"/>
  <c r="AK121" i="3" s="1"/>
  <c r="AJ105" i="3"/>
  <c r="AK105" i="3" s="1"/>
  <c r="AJ89" i="3"/>
  <c r="AK89" i="3" s="1"/>
  <c r="AJ73" i="3"/>
  <c r="AK73" i="3" s="1"/>
  <c r="AJ57" i="3"/>
  <c r="AK57" i="3" s="1"/>
  <c r="AJ41" i="3"/>
  <c r="AK41" i="3" s="1"/>
  <c r="AJ240" i="3"/>
  <c r="AK240" i="3" s="1"/>
  <c r="AJ224" i="3"/>
  <c r="AK224" i="3" s="1"/>
  <c r="AJ208" i="3"/>
  <c r="AK208" i="3" s="1"/>
  <c r="AJ192" i="3"/>
  <c r="AK192" i="3" s="1"/>
  <c r="AJ176" i="3"/>
  <c r="AK176" i="3" s="1"/>
  <c r="AJ160" i="3"/>
  <c r="AK160" i="3" s="1"/>
  <c r="AJ144" i="3"/>
  <c r="AK144" i="3" s="1"/>
  <c r="AJ128" i="3"/>
  <c r="AK128" i="3" s="1"/>
  <c r="AJ112" i="3"/>
  <c r="AK112" i="3" s="1"/>
  <c r="AJ96" i="3"/>
  <c r="AK96" i="3" s="1"/>
  <c r="AJ80" i="3"/>
  <c r="AK80" i="3" s="1"/>
  <c r="AJ64" i="3"/>
  <c r="AK64" i="3" s="1"/>
  <c r="AJ48" i="3"/>
  <c r="AK48" i="3" s="1"/>
  <c r="AJ32" i="3"/>
  <c r="AK32" i="3" s="1"/>
  <c r="AJ154" i="3"/>
  <c r="AK154" i="3" s="1"/>
  <c r="AJ189" i="3"/>
  <c r="AK189" i="3" s="1"/>
  <c r="AJ109" i="3"/>
  <c r="AK109" i="3" s="1"/>
  <c r="AJ29" i="3"/>
  <c r="AK29" i="3" s="1"/>
  <c r="AJ180" i="3"/>
  <c r="AK180" i="3" s="1"/>
  <c r="AJ132" i="3"/>
  <c r="AK132" i="3" s="1"/>
  <c r="AJ84" i="3"/>
  <c r="AK84" i="3" s="1"/>
  <c r="AJ36" i="3"/>
  <c r="AK36" i="3" s="1"/>
  <c r="AJ35" i="3"/>
  <c r="AK35" i="3" s="1"/>
  <c r="AJ210" i="3"/>
  <c r="AK210" i="3" s="1"/>
  <c r="AJ166" i="3"/>
  <c r="AK166" i="3" s="1"/>
  <c r="AJ138" i="3"/>
  <c r="AK138" i="3" s="1"/>
  <c r="AJ114" i="3"/>
  <c r="AK114" i="3" s="1"/>
  <c r="AJ94" i="3"/>
  <c r="AK94" i="3" s="1"/>
  <c r="AJ78" i="3"/>
  <c r="AK78" i="3" s="1"/>
  <c r="AJ62" i="3"/>
  <c r="AK62" i="3" s="1"/>
  <c r="AJ46" i="3"/>
  <c r="AK46" i="3" s="1"/>
  <c r="AJ226" i="3"/>
  <c r="AK226" i="3" s="1"/>
  <c r="AJ202" i="3"/>
  <c r="AK202" i="3" s="1"/>
  <c r="AJ178" i="3"/>
  <c r="AK178" i="3" s="1"/>
  <c r="AJ142" i="3"/>
  <c r="AK142" i="3" s="1"/>
  <c r="AJ38" i="3"/>
  <c r="AK38" i="3" s="1"/>
  <c r="AJ229" i="3"/>
  <c r="AK229" i="3" s="1"/>
  <c r="AJ213" i="3"/>
  <c r="AK213" i="3" s="1"/>
  <c r="AJ197" i="3"/>
  <c r="AK197" i="3" s="1"/>
  <c r="AJ181" i="3"/>
  <c r="AK181" i="3" s="1"/>
  <c r="AJ165" i="3"/>
  <c r="AK165" i="3" s="1"/>
  <c r="AJ149" i="3"/>
  <c r="AK149" i="3" s="1"/>
  <c r="AJ133" i="3"/>
  <c r="AK133" i="3" s="1"/>
  <c r="AJ117" i="3"/>
  <c r="AK117" i="3" s="1"/>
  <c r="AJ101" i="3"/>
  <c r="AK101" i="3" s="1"/>
  <c r="AJ85" i="3"/>
  <c r="AK85" i="3" s="1"/>
  <c r="AJ69" i="3"/>
  <c r="AK69" i="3" s="1"/>
  <c r="AJ53" i="3"/>
  <c r="AK53" i="3" s="1"/>
  <c r="AJ37" i="3"/>
  <c r="AK37" i="3" s="1"/>
  <c r="AJ236" i="3"/>
  <c r="AK236" i="3" s="1"/>
  <c r="AJ220" i="3"/>
  <c r="AK220" i="3" s="1"/>
  <c r="AJ204" i="3"/>
  <c r="AK204" i="3" s="1"/>
  <c r="AJ188" i="3"/>
  <c r="AK188" i="3" s="1"/>
  <c r="AJ172" i="3"/>
  <c r="AK172" i="3" s="1"/>
  <c r="AJ156" i="3"/>
  <c r="AK156" i="3" s="1"/>
  <c r="AJ140" i="3"/>
  <c r="AK140" i="3" s="1"/>
  <c r="AJ124" i="3"/>
  <c r="AK124" i="3" s="1"/>
  <c r="AJ108" i="3"/>
  <c r="AK108" i="3" s="1"/>
  <c r="AJ92" i="3"/>
  <c r="AK92" i="3" s="1"/>
  <c r="AJ76" i="3"/>
  <c r="AK76" i="3" s="1"/>
  <c r="AJ60" i="3"/>
  <c r="AK60" i="3" s="1"/>
  <c r="AJ44" i="3"/>
  <c r="AK44" i="3" s="1"/>
  <c r="AJ182" i="3"/>
  <c r="AK182" i="3" s="1"/>
  <c r="AJ122" i="3"/>
  <c r="AK122" i="3" s="1"/>
  <c r="AJ86" i="3"/>
  <c r="AK86" i="3" s="1"/>
  <c r="AJ54" i="3"/>
  <c r="AK54" i="3" s="1"/>
  <c r="AJ234" i="3"/>
  <c r="AK234" i="3" s="1"/>
  <c r="AJ190" i="3"/>
  <c r="AK190" i="3" s="1"/>
  <c r="AJ126" i="3"/>
  <c r="AK126" i="3" s="1"/>
  <c r="AJ221" i="3"/>
  <c r="AK221" i="3" s="1"/>
  <c r="AJ173" i="3"/>
  <c r="AK173" i="3" s="1"/>
  <c r="AJ141" i="3"/>
  <c r="AK141" i="3" s="1"/>
  <c r="AJ93" i="3"/>
  <c r="AK93" i="3" s="1"/>
  <c r="AJ61" i="3"/>
  <c r="AK61" i="3" s="1"/>
  <c r="AJ228" i="3"/>
  <c r="AK228" i="3" s="1"/>
  <c r="AJ196" i="3"/>
  <c r="AK196" i="3" s="1"/>
  <c r="AJ148" i="3"/>
  <c r="AK148" i="3" s="1"/>
  <c r="AJ100" i="3"/>
  <c r="AK100" i="3" s="1"/>
  <c r="AJ68" i="3"/>
  <c r="AK68" i="3" s="1"/>
  <c r="AJ31" i="3"/>
  <c r="AK31" i="3" s="1"/>
  <c r="AJ194" i="3"/>
  <c r="AK194" i="3" s="1"/>
  <c r="AJ158" i="3"/>
  <c r="AK158" i="3" s="1"/>
  <c r="AJ130" i="3"/>
  <c r="AK130" i="3" s="1"/>
  <c r="AJ106" i="3"/>
  <c r="AK106" i="3" s="1"/>
  <c r="AJ90" i="3"/>
  <c r="AK90" i="3" s="1"/>
  <c r="AJ74" i="3"/>
  <c r="AK74" i="3" s="1"/>
  <c r="AJ58" i="3"/>
  <c r="AK58" i="3" s="1"/>
  <c r="AJ42" i="3"/>
  <c r="AK42" i="3" s="1"/>
  <c r="AJ242" i="3"/>
  <c r="AK242" i="3" s="1"/>
  <c r="AJ218" i="3"/>
  <c r="AK218" i="3" s="1"/>
  <c r="AJ198" i="3"/>
  <c r="AK198" i="3" s="1"/>
  <c r="AJ170" i="3"/>
  <c r="AK170" i="3" s="1"/>
  <c r="AJ134" i="3"/>
  <c r="AK134" i="3" s="1"/>
  <c r="AJ241" i="3"/>
  <c r="AK241" i="3" s="1"/>
  <c r="AJ225" i="3"/>
  <c r="AK225" i="3" s="1"/>
  <c r="AJ209" i="3"/>
  <c r="AK209" i="3" s="1"/>
  <c r="AJ193" i="3"/>
  <c r="AK193" i="3" s="1"/>
  <c r="AJ177" i="3"/>
  <c r="AK177" i="3" s="1"/>
  <c r="AJ161" i="3"/>
  <c r="AK161" i="3" s="1"/>
  <c r="AJ145" i="3"/>
  <c r="AK145" i="3" s="1"/>
  <c r="AJ129" i="3"/>
  <c r="AK129" i="3" s="1"/>
  <c r="AJ113" i="3"/>
  <c r="AK113" i="3" s="1"/>
  <c r="AJ97" i="3"/>
  <c r="AK97" i="3" s="1"/>
  <c r="AJ81" i="3"/>
  <c r="AK81" i="3" s="1"/>
  <c r="AJ65" i="3"/>
  <c r="AK65" i="3" s="1"/>
  <c r="AJ49" i="3"/>
  <c r="AK49" i="3" s="1"/>
  <c r="AJ33" i="3"/>
  <c r="AK33" i="3" s="1"/>
  <c r="AJ232" i="3"/>
  <c r="AK232" i="3" s="1"/>
  <c r="AJ216" i="3"/>
  <c r="AK216" i="3" s="1"/>
  <c r="AJ200" i="3"/>
  <c r="AK200" i="3" s="1"/>
  <c r="AJ184" i="3"/>
  <c r="AK184" i="3" s="1"/>
  <c r="AJ168" i="3"/>
  <c r="AK168" i="3" s="1"/>
  <c r="AJ152" i="3"/>
  <c r="AK152" i="3" s="1"/>
  <c r="AJ136" i="3"/>
  <c r="AK136" i="3" s="1"/>
  <c r="AJ120" i="3"/>
  <c r="AK120" i="3" s="1"/>
  <c r="AJ104" i="3"/>
  <c r="AK104" i="3" s="1"/>
  <c r="AJ88" i="3"/>
  <c r="AK88" i="3" s="1"/>
  <c r="AJ72" i="3"/>
  <c r="AK72" i="3" s="1"/>
  <c r="AJ56" i="3"/>
  <c r="AK56" i="3" s="1"/>
  <c r="AJ40" i="3"/>
  <c r="AK40" i="3" s="1"/>
  <c r="AJ238" i="3"/>
  <c r="AK238" i="3" s="1"/>
  <c r="AJ102" i="3"/>
  <c r="AK102" i="3" s="1"/>
  <c r="AJ70" i="3"/>
  <c r="AK70" i="3" s="1"/>
  <c r="AJ34" i="3"/>
  <c r="AK34" i="3" s="1"/>
  <c r="AJ214" i="3"/>
  <c r="AK214" i="3" s="1"/>
  <c r="AJ162" i="3"/>
  <c r="AK162" i="3" s="1"/>
  <c r="AJ237" i="3"/>
  <c r="AK237" i="3" s="1"/>
  <c r="AJ205" i="3"/>
  <c r="AK205" i="3" s="1"/>
  <c r="AJ157" i="3"/>
  <c r="AK157" i="3" s="1"/>
  <c r="AJ125" i="3"/>
  <c r="AK125" i="3" s="1"/>
  <c r="AJ77" i="3"/>
  <c r="AK77" i="3" s="1"/>
  <c r="AJ45" i="3"/>
  <c r="AK45" i="3" s="1"/>
  <c r="AJ212" i="3"/>
  <c r="AK212" i="3" s="1"/>
  <c r="AJ164" i="3"/>
  <c r="AK164" i="3" s="1"/>
  <c r="AJ116" i="3"/>
  <c r="AK116" i="3" s="1"/>
  <c r="AJ52" i="3"/>
  <c r="AK52" i="3" s="1"/>
  <c r="AU235" i="3"/>
  <c r="AZ235" i="3" s="1"/>
  <c r="AU237" i="3"/>
  <c r="AZ237" i="3" s="1"/>
  <c r="AT237" i="3"/>
  <c r="AY237" i="3" s="1"/>
  <c r="AT94" i="3"/>
  <c r="AY94" i="3" s="1"/>
  <c r="AT102" i="3"/>
  <c r="AY102" i="3" s="1"/>
  <c r="AT108" i="3"/>
  <c r="AY108" i="3" s="1"/>
  <c r="AU143" i="3"/>
  <c r="AZ143" i="3" s="1"/>
  <c r="AU149" i="3"/>
  <c r="AZ149" i="3" s="1"/>
  <c r="AU151" i="3"/>
  <c r="AZ151" i="3" s="1"/>
  <c r="AU50" i="3"/>
  <c r="AZ50" i="3" s="1"/>
  <c r="AU56" i="3"/>
  <c r="AZ56" i="3" s="1"/>
  <c r="AU64" i="3"/>
  <c r="AZ64" i="3" s="1"/>
  <c r="AU66" i="3"/>
  <c r="AZ66" i="3" s="1"/>
  <c r="AU78" i="3"/>
  <c r="AZ78" i="3" s="1"/>
  <c r="AU84" i="3"/>
  <c r="AZ84" i="3" s="1"/>
  <c r="AU108" i="3"/>
  <c r="AZ108" i="3" s="1"/>
  <c r="AT95" i="3"/>
  <c r="AY95" i="3" s="1"/>
  <c r="AT103" i="3"/>
  <c r="AY103" i="3" s="1"/>
  <c r="AT32" i="3"/>
  <c r="AY32" i="3" s="1"/>
  <c r="AU114" i="3"/>
  <c r="AZ114" i="3" s="1"/>
  <c r="AU130" i="3"/>
  <c r="AZ130" i="3" s="1"/>
  <c r="AU134" i="3"/>
  <c r="AZ134" i="3" s="1"/>
  <c r="AU152" i="3"/>
  <c r="AZ152" i="3" s="1"/>
  <c r="AG32" i="3"/>
  <c r="AH32" i="3" s="1"/>
  <c r="AT48" i="3"/>
  <c r="AY48" i="3" s="1"/>
  <c r="AU55" i="3"/>
  <c r="AZ55" i="3" s="1"/>
  <c r="AU57" i="3"/>
  <c r="AZ57" i="3" s="1"/>
  <c r="AU71" i="3"/>
  <c r="AZ71" i="3" s="1"/>
  <c r="AT112" i="3"/>
  <c r="AY112" i="3" s="1"/>
  <c r="AU116" i="3"/>
  <c r="AZ116" i="3" s="1"/>
  <c r="AU120" i="3"/>
  <c r="AZ120" i="3" s="1"/>
  <c r="AU132" i="3"/>
  <c r="AZ132" i="3" s="1"/>
  <c r="AT135" i="3"/>
  <c r="AY135" i="3" s="1"/>
  <c r="AT143" i="3"/>
  <c r="AY143" i="3" s="1"/>
  <c r="AT145" i="3"/>
  <c r="AY145" i="3" s="1"/>
  <c r="AT151" i="3"/>
  <c r="AY151" i="3" s="1"/>
  <c r="AT187" i="3"/>
  <c r="AY187" i="3" s="1"/>
  <c r="AU190" i="3"/>
  <c r="AZ190" i="3" s="1"/>
  <c r="AU196" i="3"/>
  <c r="AZ196" i="3" s="1"/>
  <c r="AG40" i="3"/>
  <c r="AH40" i="3" s="1"/>
  <c r="AT50" i="3"/>
  <c r="AY50" i="3" s="1"/>
  <c r="AT54" i="3"/>
  <c r="AY54" i="3" s="1"/>
  <c r="AT62" i="3"/>
  <c r="AY62" i="3" s="1"/>
  <c r="AT68" i="3"/>
  <c r="AY68" i="3" s="1"/>
  <c r="AT70" i="3"/>
  <c r="AY70" i="3" s="1"/>
  <c r="AU239" i="3"/>
  <c r="AZ239" i="3" s="1"/>
  <c r="AT40" i="3"/>
  <c r="AY40" i="3" s="1"/>
  <c r="AT87" i="3"/>
  <c r="AY87" i="3" s="1"/>
  <c r="AU113" i="3"/>
  <c r="AZ113" i="3" s="1"/>
  <c r="AT114" i="3"/>
  <c r="AY114" i="3" s="1"/>
  <c r="AU115" i="3"/>
  <c r="AZ115" i="3" s="1"/>
  <c r="AT116" i="3"/>
  <c r="AY116" i="3" s="1"/>
  <c r="AU119" i="3"/>
  <c r="AZ119" i="3" s="1"/>
  <c r="AU121" i="3"/>
  <c r="AZ121" i="3" s="1"/>
  <c r="AT122" i="3"/>
  <c r="AY122" i="3" s="1"/>
  <c r="AT124" i="3"/>
  <c r="AY124" i="3" s="1"/>
  <c r="AT130" i="3"/>
  <c r="AY130" i="3" s="1"/>
  <c r="AT136" i="3"/>
  <c r="AY136" i="3" s="1"/>
  <c r="AT138" i="3"/>
  <c r="AY138" i="3" s="1"/>
  <c r="AU145" i="3"/>
  <c r="AZ145" i="3" s="1"/>
  <c r="AU147" i="3"/>
  <c r="AZ147" i="3" s="1"/>
  <c r="AT186" i="3"/>
  <c r="AY186" i="3" s="1"/>
  <c r="AT190" i="3"/>
  <c r="AY190" i="3" s="1"/>
  <c r="AU195" i="3"/>
  <c r="AZ195" i="3" s="1"/>
  <c r="AT200" i="3"/>
  <c r="AY200" i="3" s="1"/>
  <c r="AT235" i="3"/>
  <c r="AY235" i="3" s="1"/>
  <c r="AU240" i="3"/>
  <c r="AZ240" i="3" s="1"/>
  <c r="AU99" i="3"/>
  <c r="AZ99" i="3" s="1"/>
  <c r="AU100" i="3"/>
  <c r="AZ100" i="3" s="1"/>
  <c r="AU107" i="3"/>
  <c r="AZ107" i="3" s="1"/>
  <c r="AU198" i="3"/>
  <c r="AZ198" i="3" s="1"/>
  <c r="AU28" i="3"/>
  <c r="AZ28" i="3" s="1"/>
  <c r="AU29" i="3"/>
  <c r="AZ29" i="3" s="1"/>
  <c r="AT31" i="3"/>
  <c r="AY31" i="3" s="1"/>
  <c r="AU36" i="3"/>
  <c r="AZ36" i="3" s="1"/>
  <c r="AU37" i="3"/>
  <c r="AZ37" i="3" s="1"/>
  <c r="AT39" i="3"/>
  <c r="AY39" i="3" s="1"/>
  <c r="AU44" i="3"/>
  <c r="AZ44" i="3" s="1"/>
  <c r="AU45" i="3"/>
  <c r="AZ45" i="3" s="1"/>
  <c r="AT47" i="3"/>
  <c r="AY47" i="3" s="1"/>
  <c r="AT77" i="3"/>
  <c r="AY77" i="3" s="1"/>
  <c r="AT93" i="3"/>
  <c r="AY93" i="3" s="1"/>
  <c r="AT107" i="3"/>
  <c r="AY107" i="3" s="1"/>
  <c r="AU140" i="3"/>
  <c r="AZ140" i="3" s="1"/>
  <c r="AT142" i="3"/>
  <c r="AY142" i="3" s="1"/>
  <c r="AT198" i="3"/>
  <c r="AY198" i="3" s="1"/>
  <c r="AT213" i="3"/>
  <c r="AY213" i="3" s="1"/>
  <c r="AT52" i="3"/>
  <c r="AY52" i="3" s="1"/>
  <c r="AT61" i="3"/>
  <c r="AY61" i="3" s="1"/>
  <c r="AT66" i="3"/>
  <c r="AY66" i="3" s="1"/>
  <c r="AT76" i="3"/>
  <c r="AY76" i="3" s="1"/>
  <c r="AT92" i="3"/>
  <c r="AY92" i="3" s="1"/>
  <c r="AU95" i="3"/>
  <c r="AZ95" i="3" s="1"/>
  <c r="AU96" i="3"/>
  <c r="AZ96" i="3" s="1"/>
  <c r="AT98" i="3"/>
  <c r="AY98" i="3" s="1"/>
  <c r="AT99" i="3"/>
  <c r="AY99" i="3" s="1"/>
  <c r="AU103" i="3"/>
  <c r="AZ103" i="3" s="1"/>
  <c r="AU104" i="3"/>
  <c r="AZ104" i="3" s="1"/>
  <c r="AT128" i="3"/>
  <c r="AY128" i="3" s="1"/>
  <c r="AU131" i="3"/>
  <c r="AZ131" i="3" s="1"/>
  <c r="AT141" i="3"/>
  <c r="AY141" i="3" s="1"/>
  <c r="AT147" i="3"/>
  <c r="AY147" i="3" s="1"/>
  <c r="AT163" i="3"/>
  <c r="AY163" i="3" s="1"/>
  <c r="AT168" i="3"/>
  <c r="AY168" i="3" s="1"/>
  <c r="AT172" i="3"/>
  <c r="AY172" i="3" s="1"/>
  <c r="AT184" i="3"/>
  <c r="AY184" i="3" s="1"/>
  <c r="AT189" i="3"/>
  <c r="AY189" i="3" s="1"/>
  <c r="AU194" i="3"/>
  <c r="AZ194" i="3" s="1"/>
  <c r="AT196" i="3"/>
  <c r="AY196" i="3" s="1"/>
  <c r="AU242" i="3"/>
  <c r="AZ242" i="3" s="1"/>
  <c r="AU109" i="3"/>
  <c r="AZ109" i="3" s="1"/>
  <c r="AU122" i="3"/>
  <c r="AZ122" i="3" s="1"/>
  <c r="AT53" i="3"/>
  <c r="AY53" i="3" s="1"/>
  <c r="AU117" i="3"/>
  <c r="AZ117" i="3" s="1"/>
  <c r="AT118" i="3"/>
  <c r="AY118" i="3" s="1"/>
  <c r="AU126" i="3"/>
  <c r="AZ126" i="3" s="1"/>
  <c r="AT149" i="3"/>
  <c r="AY149" i="3" s="1"/>
  <c r="AU202" i="3"/>
  <c r="AZ202" i="3" s="1"/>
  <c r="AU25" i="3"/>
  <c r="AZ25" i="3" s="1"/>
  <c r="AT27" i="3"/>
  <c r="AY27" i="3" s="1"/>
  <c r="AT28" i="3"/>
  <c r="AY28" i="3" s="1"/>
  <c r="AU32" i="3"/>
  <c r="AZ32" i="3" s="1"/>
  <c r="AU33" i="3"/>
  <c r="AZ33" i="3" s="1"/>
  <c r="AT35" i="3"/>
  <c r="AY35" i="3" s="1"/>
  <c r="AT36" i="3"/>
  <c r="AY36" i="3" s="1"/>
  <c r="AU40" i="3"/>
  <c r="AZ40" i="3" s="1"/>
  <c r="AU41" i="3"/>
  <c r="AZ41" i="3" s="1"/>
  <c r="AT43" i="3"/>
  <c r="AY43" i="3" s="1"/>
  <c r="AT44" i="3"/>
  <c r="AY44" i="3" s="1"/>
  <c r="AU48" i="3"/>
  <c r="AZ48" i="3" s="1"/>
  <c r="AU58" i="3"/>
  <c r="AZ58" i="3" s="1"/>
  <c r="AT60" i="3"/>
  <c r="AY60" i="3" s="1"/>
  <c r="AU63" i="3"/>
  <c r="AZ63" i="3" s="1"/>
  <c r="AT69" i="3"/>
  <c r="AY69" i="3" s="1"/>
  <c r="AU72" i="3"/>
  <c r="AZ72" i="3" s="1"/>
  <c r="AU81" i="3"/>
  <c r="AZ81" i="3" s="1"/>
  <c r="AT83" i="3"/>
  <c r="AY83" i="3" s="1"/>
  <c r="AT91" i="3"/>
  <c r="AY91" i="3" s="1"/>
  <c r="AG107" i="3"/>
  <c r="AH107" i="3" s="1"/>
  <c r="AU110" i="3"/>
  <c r="AZ110" i="3" s="1"/>
  <c r="AU118" i="3"/>
  <c r="AZ118" i="3" s="1"/>
  <c r="AT120" i="3"/>
  <c r="AY120" i="3" s="1"/>
  <c r="AU123" i="3"/>
  <c r="AZ123" i="3" s="1"/>
  <c r="AT125" i="3"/>
  <c r="AY125" i="3" s="1"/>
  <c r="AT126" i="3"/>
  <c r="AY126" i="3" s="1"/>
  <c r="AT140" i="3"/>
  <c r="AY140" i="3" s="1"/>
  <c r="AU156" i="3"/>
  <c r="AZ156" i="3" s="1"/>
  <c r="AU193" i="3"/>
  <c r="AZ193" i="3" s="1"/>
  <c r="AT202" i="3"/>
  <c r="AY202" i="3" s="1"/>
  <c r="AT207" i="3"/>
  <c r="AY207" i="3" s="1"/>
  <c r="AG208" i="3"/>
  <c r="AH208" i="3" s="1"/>
  <c r="AU133" i="3"/>
  <c r="AZ133" i="3" s="1"/>
  <c r="AT59" i="3"/>
  <c r="AY59" i="3" s="1"/>
  <c r="AT134" i="3"/>
  <c r="AY134" i="3" s="1"/>
  <c r="AT58" i="3"/>
  <c r="AY58" i="3" s="1"/>
  <c r="AT64" i="3"/>
  <c r="AY64" i="3" s="1"/>
  <c r="AU82" i="3"/>
  <c r="AZ82" i="3" s="1"/>
  <c r="AU86" i="3"/>
  <c r="AZ86" i="3" s="1"/>
  <c r="AT105" i="3"/>
  <c r="AY105" i="3" s="1"/>
  <c r="AU105" i="3"/>
  <c r="AZ105" i="3" s="1"/>
  <c r="AG106" i="3"/>
  <c r="AH106" i="3" s="1"/>
  <c r="AU74" i="3"/>
  <c r="AZ74" i="3" s="1"/>
  <c r="AT127" i="3"/>
  <c r="AY127" i="3" s="1"/>
  <c r="AG29" i="3"/>
  <c r="AH29" i="3" s="1"/>
  <c r="AU49" i="3"/>
  <c r="AZ49" i="3" s="1"/>
  <c r="AT51" i="3"/>
  <c r="AY51" i="3" s="1"/>
  <c r="AT56" i="3"/>
  <c r="AY56" i="3" s="1"/>
  <c r="AU65" i="3"/>
  <c r="AZ65" i="3" s="1"/>
  <c r="AT67" i="3"/>
  <c r="AY67" i="3" s="1"/>
  <c r="AT72" i="3"/>
  <c r="AY72" i="3" s="1"/>
  <c r="AT25" i="3"/>
  <c r="AY25" i="3" s="1"/>
  <c r="AU26" i="3"/>
  <c r="AZ26" i="3" s="1"/>
  <c r="AT29" i="3"/>
  <c r="AY29" i="3" s="1"/>
  <c r="AU30" i="3"/>
  <c r="AZ30" i="3" s="1"/>
  <c r="AT33" i="3"/>
  <c r="AY33" i="3" s="1"/>
  <c r="AU34" i="3"/>
  <c r="AZ34" i="3" s="1"/>
  <c r="AT37" i="3"/>
  <c r="AY37" i="3" s="1"/>
  <c r="AU38" i="3"/>
  <c r="AZ38" i="3" s="1"/>
  <c r="AT41" i="3"/>
  <c r="AY41" i="3" s="1"/>
  <c r="AU42" i="3"/>
  <c r="AZ42" i="3" s="1"/>
  <c r="AT45" i="3"/>
  <c r="AY45" i="3" s="1"/>
  <c r="AU46" i="3"/>
  <c r="AZ46" i="3" s="1"/>
  <c r="AT49" i="3"/>
  <c r="AY49" i="3" s="1"/>
  <c r="AU53" i="3"/>
  <c r="AZ53" i="3" s="1"/>
  <c r="AU54" i="3"/>
  <c r="AZ54" i="3" s="1"/>
  <c r="AT57" i="3"/>
  <c r="AY57" i="3" s="1"/>
  <c r="AU61" i="3"/>
  <c r="AZ61" i="3" s="1"/>
  <c r="AU62" i="3"/>
  <c r="AZ62" i="3" s="1"/>
  <c r="AT65" i="3"/>
  <c r="AY65" i="3" s="1"/>
  <c r="AU69" i="3"/>
  <c r="AZ69" i="3" s="1"/>
  <c r="AU70" i="3"/>
  <c r="AZ70" i="3" s="1"/>
  <c r="AT74" i="3"/>
  <c r="AY74" i="3" s="1"/>
  <c r="AT80" i="3"/>
  <c r="AY80" i="3" s="1"/>
  <c r="AU80" i="3"/>
  <c r="AZ80" i="3" s="1"/>
  <c r="AU106" i="3"/>
  <c r="AZ106" i="3" s="1"/>
  <c r="AT132" i="3"/>
  <c r="AY132" i="3" s="1"/>
  <c r="AT195" i="3"/>
  <c r="AY195" i="3" s="1"/>
  <c r="AT221" i="3"/>
  <c r="AY221" i="3" s="1"/>
  <c r="AT225" i="3"/>
  <c r="AY225" i="3" s="1"/>
  <c r="AT229" i="3"/>
  <c r="AY229" i="3" s="1"/>
  <c r="AU238" i="3"/>
  <c r="AZ238" i="3" s="1"/>
  <c r="AT26" i="3"/>
  <c r="AY26" i="3" s="1"/>
  <c r="AU27" i="3"/>
  <c r="AZ27" i="3" s="1"/>
  <c r="AT30" i="3"/>
  <c r="AY30" i="3" s="1"/>
  <c r="AU31" i="3"/>
  <c r="AZ31" i="3" s="1"/>
  <c r="AT34" i="3"/>
  <c r="AY34" i="3" s="1"/>
  <c r="AG35" i="3"/>
  <c r="AH35" i="3" s="1"/>
  <c r="AU35" i="3"/>
  <c r="AZ35" i="3" s="1"/>
  <c r="AT38" i="3"/>
  <c r="AY38" i="3" s="1"/>
  <c r="AU39" i="3"/>
  <c r="AZ39" i="3" s="1"/>
  <c r="AT42" i="3"/>
  <c r="AY42" i="3" s="1"/>
  <c r="AU43" i="3"/>
  <c r="AZ43" i="3" s="1"/>
  <c r="AT46" i="3"/>
  <c r="AY46" i="3" s="1"/>
  <c r="AU47" i="3"/>
  <c r="AZ47" i="3" s="1"/>
  <c r="AU51" i="3"/>
  <c r="AZ51" i="3" s="1"/>
  <c r="AU52" i="3"/>
  <c r="AZ52" i="3" s="1"/>
  <c r="AT55" i="3"/>
  <c r="AY55" i="3" s="1"/>
  <c r="AU59" i="3"/>
  <c r="AZ59" i="3" s="1"/>
  <c r="AU60" i="3"/>
  <c r="AZ60" i="3" s="1"/>
  <c r="AT63" i="3"/>
  <c r="AY63" i="3" s="1"/>
  <c r="AU67" i="3"/>
  <c r="AZ67" i="3" s="1"/>
  <c r="AU68" i="3"/>
  <c r="AZ68" i="3" s="1"/>
  <c r="AT71" i="3"/>
  <c r="AY71" i="3" s="1"/>
  <c r="AU76" i="3"/>
  <c r="AZ76" i="3" s="1"/>
  <c r="AT85" i="3"/>
  <c r="AY85" i="3" s="1"/>
  <c r="AU88" i="3"/>
  <c r="AZ88" i="3" s="1"/>
  <c r="AU89" i="3"/>
  <c r="AZ89" i="3" s="1"/>
  <c r="AG96" i="3"/>
  <c r="AH96" i="3" s="1"/>
  <c r="AT106" i="3"/>
  <c r="AY106" i="3" s="1"/>
  <c r="AG112" i="3"/>
  <c r="AH112" i="3" s="1"/>
  <c r="AU127" i="3"/>
  <c r="AZ127" i="3" s="1"/>
  <c r="AT131" i="3"/>
  <c r="AY131" i="3" s="1"/>
  <c r="AT236" i="3"/>
  <c r="AY236" i="3" s="1"/>
  <c r="AT239" i="3"/>
  <c r="AY239" i="3" s="1"/>
  <c r="AT241" i="3"/>
  <c r="AY241" i="3" s="1"/>
  <c r="AT78" i="3"/>
  <c r="AY78" i="3" s="1"/>
  <c r="AT88" i="3"/>
  <c r="AY88" i="3" s="1"/>
  <c r="AT89" i="3"/>
  <c r="AY89" i="3" s="1"/>
  <c r="AU90" i="3"/>
  <c r="AZ90" i="3" s="1"/>
  <c r="AG93" i="3"/>
  <c r="AH93" i="3" s="1"/>
  <c r="AT96" i="3"/>
  <c r="AY96" i="3" s="1"/>
  <c r="AU97" i="3"/>
  <c r="AZ97" i="3" s="1"/>
  <c r="AT100" i="3"/>
  <c r="AY100" i="3" s="1"/>
  <c r="AU101" i="3"/>
  <c r="AZ101" i="3" s="1"/>
  <c r="AT104" i="3"/>
  <c r="AY104" i="3" s="1"/>
  <c r="AT109" i="3"/>
  <c r="AY109" i="3" s="1"/>
  <c r="AT110" i="3"/>
  <c r="AY110" i="3" s="1"/>
  <c r="AU111" i="3"/>
  <c r="AZ111" i="3" s="1"/>
  <c r="AU112" i="3"/>
  <c r="AZ112" i="3" s="1"/>
  <c r="AU135" i="3"/>
  <c r="AZ135" i="3" s="1"/>
  <c r="AU136" i="3"/>
  <c r="AZ136" i="3" s="1"/>
  <c r="AU137" i="3"/>
  <c r="AZ137" i="3" s="1"/>
  <c r="AT179" i="3"/>
  <c r="AY179" i="3" s="1"/>
  <c r="AT183" i="3"/>
  <c r="AY183" i="3" s="1"/>
  <c r="AT191" i="3"/>
  <c r="AY191" i="3" s="1"/>
  <c r="AT192" i="3"/>
  <c r="AY192" i="3" s="1"/>
  <c r="AT193" i="3"/>
  <c r="AY193" i="3" s="1"/>
  <c r="AT194" i="3"/>
  <c r="AY194" i="3" s="1"/>
  <c r="AT205" i="3"/>
  <c r="AY205" i="3" s="1"/>
  <c r="AT238" i="3"/>
  <c r="AY238" i="3" s="1"/>
  <c r="AT240" i="3"/>
  <c r="AY240" i="3" s="1"/>
  <c r="AT242" i="3"/>
  <c r="AY242" i="3" s="1"/>
  <c r="AT82" i="3"/>
  <c r="AY82" i="3" s="1"/>
  <c r="AT84" i="3"/>
  <c r="AY84" i="3" s="1"/>
  <c r="AT86" i="3"/>
  <c r="AY86" i="3" s="1"/>
  <c r="AT90" i="3"/>
  <c r="AY90" i="3" s="1"/>
  <c r="AU91" i="3"/>
  <c r="AZ91" i="3" s="1"/>
  <c r="AU92" i="3"/>
  <c r="AZ92" i="3" s="1"/>
  <c r="AU93" i="3"/>
  <c r="AZ93" i="3" s="1"/>
  <c r="AU94" i="3"/>
  <c r="AZ94" i="3" s="1"/>
  <c r="AT97" i="3"/>
  <c r="AY97" i="3" s="1"/>
  <c r="AU98" i="3"/>
  <c r="AZ98" i="3" s="1"/>
  <c r="AT101" i="3"/>
  <c r="AY101" i="3" s="1"/>
  <c r="AG102" i="3"/>
  <c r="AH102" i="3" s="1"/>
  <c r="AU102" i="3"/>
  <c r="AZ102" i="3" s="1"/>
  <c r="AT111" i="3"/>
  <c r="AY111" i="3" s="1"/>
  <c r="AU124" i="3"/>
  <c r="AZ124" i="3" s="1"/>
  <c r="AU128" i="3"/>
  <c r="AZ128" i="3" s="1"/>
  <c r="AT137" i="3"/>
  <c r="AY137" i="3" s="1"/>
  <c r="AU138" i="3"/>
  <c r="AZ138" i="3" s="1"/>
  <c r="AU141" i="3"/>
  <c r="AZ141" i="3" s="1"/>
  <c r="AU142" i="3"/>
  <c r="AZ142" i="3" s="1"/>
  <c r="AT159" i="3"/>
  <c r="AY159" i="3" s="1"/>
  <c r="AT164" i="3"/>
  <c r="AY164" i="3" s="1"/>
  <c r="AU187" i="3"/>
  <c r="AZ187" i="3" s="1"/>
  <c r="AT188" i="3"/>
  <c r="AY188" i="3" s="1"/>
  <c r="AU189" i="3"/>
  <c r="AZ189" i="3" s="1"/>
  <c r="AU200" i="3"/>
  <c r="AZ200" i="3" s="1"/>
  <c r="AT214" i="3"/>
  <c r="AY214" i="3" s="1"/>
  <c r="AU234" i="3"/>
  <c r="AZ234" i="3" s="1"/>
  <c r="AU236" i="3"/>
  <c r="AZ236" i="3" s="1"/>
  <c r="AT73" i="3"/>
  <c r="AY73" i="3" s="1"/>
  <c r="AG77" i="3"/>
  <c r="AH77" i="3" s="1"/>
  <c r="AU79" i="3"/>
  <c r="AZ79" i="3" s="1"/>
  <c r="E15" i="3"/>
  <c r="AU77" i="3"/>
  <c r="AZ77" i="3" s="1"/>
  <c r="AT81" i="3"/>
  <c r="AY81" i="3" s="1"/>
  <c r="AU85" i="3"/>
  <c r="AZ85" i="3" s="1"/>
  <c r="AU87" i="3"/>
  <c r="AZ87" i="3" s="1"/>
  <c r="AG49" i="3"/>
  <c r="AH49" i="3" s="1"/>
  <c r="AT79" i="3"/>
  <c r="AY79" i="3" s="1"/>
  <c r="AU83" i="3"/>
  <c r="AZ83" i="3" s="1"/>
  <c r="AG115" i="3"/>
  <c r="AH115" i="3" s="1"/>
  <c r="AT144" i="3"/>
  <c r="AY144" i="3" s="1"/>
  <c r="AU144" i="3"/>
  <c r="AZ144" i="3" s="1"/>
  <c r="AT146" i="3"/>
  <c r="AY146" i="3" s="1"/>
  <c r="AU146" i="3"/>
  <c r="AZ146" i="3" s="1"/>
  <c r="AT148" i="3"/>
  <c r="AY148" i="3" s="1"/>
  <c r="AU148" i="3"/>
  <c r="AZ148" i="3" s="1"/>
  <c r="AT150" i="3"/>
  <c r="AY150" i="3" s="1"/>
  <c r="AU150" i="3"/>
  <c r="AZ150" i="3" s="1"/>
  <c r="AU73" i="3"/>
  <c r="AZ73" i="3" s="1"/>
  <c r="AG76" i="3"/>
  <c r="AH76" i="3" s="1"/>
  <c r="AT113" i="3"/>
  <c r="AY113" i="3" s="1"/>
  <c r="AT115" i="3"/>
  <c r="AY115" i="3" s="1"/>
  <c r="AT117" i="3"/>
  <c r="AY117" i="3" s="1"/>
  <c r="AT119" i="3"/>
  <c r="AY119" i="3" s="1"/>
  <c r="AT121" i="3"/>
  <c r="AY121" i="3" s="1"/>
  <c r="AG122" i="3"/>
  <c r="AH122" i="3" s="1"/>
  <c r="AT123" i="3"/>
  <c r="AY123" i="3" s="1"/>
  <c r="AU125" i="3"/>
  <c r="AZ125" i="3" s="1"/>
  <c r="AU129" i="3"/>
  <c r="AZ129" i="3" s="1"/>
  <c r="AG130" i="3"/>
  <c r="AH130" i="3" s="1"/>
  <c r="AT133" i="3"/>
  <c r="AY133" i="3" s="1"/>
  <c r="AU139" i="3"/>
  <c r="AZ139" i="3" s="1"/>
  <c r="AT139" i="3"/>
  <c r="AY139" i="3" s="1"/>
  <c r="AT199" i="3"/>
  <c r="AY199" i="3" s="1"/>
  <c r="AT129" i="3"/>
  <c r="AY129" i="3" s="1"/>
  <c r="AT201" i="3"/>
  <c r="AY201" i="3" s="1"/>
  <c r="AU186" i="3"/>
  <c r="AZ186" i="3" s="1"/>
  <c r="AU191" i="3"/>
  <c r="AZ191" i="3" s="1"/>
  <c r="AU192" i="3"/>
  <c r="AZ192" i="3" s="1"/>
  <c r="AU197" i="3"/>
  <c r="AZ197" i="3" s="1"/>
  <c r="AU153" i="3"/>
  <c r="AZ153" i="3" s="1"/>
  <c r="AU188" i="3"/>
  <c r="AZ188" i="3" s="1"/>
  <c r="AT197" i="3"/>
  <c r="AY197" i="3" s="1"/>
  <c r="AU199" i="3"/>
  <c r="AZ199" i="3" s="1"/>
  <c r="AU201" i="3"/>
  <c r="AZ201" i="3" s="1"/>
  <c r="AU203" i="3"/>
  <c r="AZ203" i="3" s="1"/>
  <c r="AU204" i="3"/>
  <c r="AZ204" i="3" s="1"/>
  <c r="AU155" i="3"/>
  <c r="AZ155" i="3" s="1"/>
  <c r="AT167" i="3"/>
  <c r="AY167" i="3" s="1"/>
  <c r="AT171" i="3"/>
  <c r="AY171" i="3" s="1"/>
  <c r="AT176" i="3"/>
  <c r="AY176" i="3" s="1"/>
  <c r="AT180" i="3"/>
  <c r="AY180" i="3" s="1"/>
  <c r="AT203" i="3"/>
  <c r="AY203" i="3" s="1"/>
  <c r="AT204" i="3"/>
  <c r="AY204" i="3" s="1"/>
  <c r="AU206" i="3"/>
  <c r="AZ206" i="3" s="1"/>
  <c r="AU207" i="3"/>
  <c r="AZ207" i="3" s="1"/>
  <c r="AT210" i="3"/>
  <c r="AY210" i="3" s="1"/>
  <c r="AT218" i="3"/>
  <c r="AY218" i="3" s="1"/>
  <c r="AG241" i="3"/>
  <c r="AH241" i="3" s="1"/>
  <c r="AU154" i="3"/>
  <c r="AZ154" i="3" s="1"/>
  <c r="AT160" i="3"/>
  <c r="AY160" i="3" s="1"/>
  <c r="AG162" i="3"/>
  <c r="AH162" i="3" s="1"/>
  <c r="AT175" i="3"/>
  <c r="AY175" i="3" s="1"/>
  <c r="AU205" i="3"/>
  <c r="AZ205" i="3" s="1"/>
  <c r="AT209" i="3"/>
  <c r="AY209" i="3" s="1"/>
  <c r="AT217" i="3"/>
  <c r="AY217" i="3" s="1"/>
  <c r="AT222" i="3"/>
  <c r="AY222" i="3" s="1"/>
  <c r="AT226" i="3"/>
  <c r="AY226" i="3" s="1"/>
  <c r="AT230" i="3"/>
  <c r="AY230" i="3" s="1"/>
  <c r="AT232" i="3"/>
  <c r="AY232" i="3" s="1"/>
  <c r="AU232" i="3"/>
  <c r="AZ232" i="3" s="1"/>
  <c r="AT233" i="3"/>
  <c r="AY233" i="3" s="1"/>
  <c r="AU233" i="3"/>
  <c r="AZ233" i="3" s="1"/>
  <c r="AT234" i="3"/>
  <c r="AY234" i="3" s="1"/>
  <c r="AG235" i="3"/>
  <c r="AH235" i="3" s="1"/>
  <c r="AU241" i="3"/>
  <c r="AZ241" i="3" s="1"/>
  <c r="AT75" i="3"/>
  <c r="AY75" i="3" s="1"/>
  <c r="AU75" i="3"/>
  <c r="AZ75" i="3" s="1"/>
  <c r="AT152" i="3"/>
  <c r="AY152" i="3" s="1"/>
  <c r="AT154" i="3"/>
  <c r="AY154" i="3" s="1"/>
  <c r="AT156" i="3"/>
  <c r="AY156" i="3" s="1"/>
  <c r="AU157" i="3"/>
  <c r="AZ157" i="3" s="1"/>
  <c r="AU161" i="3"/>
  <c r="AZ161" i="3" s="1"/>
  <c r="AU165" i="3"/>
  <c r="AZ165" i="3" s="1"/>
  <c r="AU169" i="3"/>
  <c r="AZ169" i="3" s="1"/>
  <c r="AU173" i="3"/>
  <c r="AZ173" i="3" s="1"/>
  <c r="AU177" i="3"/>
  <c r="AZ177" i="3" s="1"/>
  <c r="AU181" i="3"/>
  <c r="AZ181" i="3" s="1"/>
  <c r="AT158" i="3"/>
  <c r="AY158" i="3" s="1"/>
  <c r="AU160" i="3"/>
  <c r="AZ160" i="3" s="1"/>
  <c r="AT162" i="3"/>
  <c r="AY162" i="3" s="1"/>
  <c r="AU164" i="3"/>
  <c r="AZ164" i="3" s="1"/>
  <c r="AT166" i="3"/>
  <c r="AY166" i="3" s="1"/>
  <c r="AU168" i="3"/>
  <c r="AZ168" i="3" s="1"/>
  <c r="AT170" i="3"/>
  <c r="AY170" i="3" s="1"/>
  <c r="AU172" i="3"/>
  <c r="AZ172" i="3" s="1"/>
  <c r="AT174" i="3"/>
  <c r="AY174" i="3" s="1"/>
  <c r="AU176" i="3"/>
  <c r="AZ176" i="3" s="1"/>
  <c r="AT178" i="3"/>
  <c r="AY178" i="3" s="1"/>
  <c r="AU180" i="3"/>
  <c r="AZ180" i="3" s="1"/>
  <c r="AT182" i="3"/>
  <c r="AY182" i="3" s="1"/>
  <c r="AU184" i="3"/>
  <c r="AZ184" i="3" s="1"/>
  <c r="AU185" i="3"/>
  <c r="AZ185" i="3" s="1"/>
  <c r="AT153" i="3"/>
  <c r="AY153" i="3" s="1"/>
  <c r="AT155" i="3"/>
  <c r="AY155" i="3" s="1"/>
  <c r="AT157" i="3"/>
  <c r="AY157" i="3" s="1"/>
  <c r="AU159" i="3"/>
  <c r="AZ159" i="3" s="1"/>
  <c r="AT161" i="3"/>
  <c r="AY161" i="3" s="1"/>
  <c r="AU163" i="3"/>
  <c r="AZ163" i="3" s="1"/>
  <c r="AT165" i="3"/>
  <c r="AY165" i="3" s="1"/>
  <c r="AU167" i="3"/>
  <c r="AZ167" i="3" s="1"/>
  <c r="AT169" i="3"/>
  <c r="AY169" i="3" s="1"/>
  <c r="AU171" i="3"/>
  <c r="AZ171" i="3" s="1"/>
  <c r="AT173" i="3"/>
  <c r="AY173" i="3" s="1"/>
  <c r="AU175" i="3"/>
  <c r="AZ175" i="3" s="1"/>
  <c r="AT177" i="3"/>
  <c r="AY177" i="3" s="1"/>
  <c r="AU179" i="3"/>
  <c r="AZ179" i="3" s="1"/>
  <c r="AT181" i="3"/>
  <c r="AY181" i="3" s="1"/>
  <c r="AU183" i="3"/>
  <c r="AZ183" i="3" s="1"/>
  <c r="AT185" i="3"/>
  <c r="AY185" i="3" s="1"/>
  <c r="AU158" i="3"/>
  <c r="AZ158" i="3" s="1"/>
  <c r="AU162" i="3"/>
  <c r="AZ162" i="3" s="1"/>
  <c r="AU166" i="3"/>
  <c r="AZ166" i="3" s="1"/>
  <c r="AU170" i="3"/>
  <c r="AZ170" i="3" s="1"/>
  <c r="AU174" i="3"/>
  <c r="AZ174" i="3" s="1"/>
  <c r="AU178" i="3"/>
  <c r="AZ178" i="3" s="1"/>
  <c r="AU182" i="3"/>
  <c r="AZ182" i="3" s="1"/>
  <c r="AU211" i="3"/>
  <c r="AZ211" i="3" s="1"/>
  <c r="AU215" i="3"/>
  <c r="AZ215" i="3" s="1"/>
  <c r="AU219" i="3"/>
  <c r="AZ219" i="3" s="1"/>
  <c r="AU223" i="3"/>
  <c r="AZ223" i="3" s="1"/>
  <c r="AU227" i="3"/>
  <c r="AZ227" i="3" s="1"/>
  <c r="AT208" i="3"/>
  <c r="AY208" i="3" s="1"/>
  <c r="AU210" i="3"/>
  <c r="AZ210" i="3" s="1"/>
  <c r="AT212" i="3"/>
  <c r="AY212" i="3" s="1"/>
  <c r="AU214" i="3"/>
  <c r="AZ214" i="3" s="1"/>
  <c r="AT216" i="3"/>
  <c r="AY216" i="3" s="1"/>
  <c r="AU218" i="3"/>
  <c r="AZ218" i="3" s="1"/>
  <c r="AT220" i="3"/>
  <c r="AY220" i="3" s="1"/>
  <c r="AU222" i="3"/>
  <c r="AZ222" i="3" s="1"/>
  <c r="AT224" i="3"/>
  <c r="AY224" i="3" s="1"/>
  <c r="AU226" i="3"/>
  <c r="AZ226" i="3" s="1"/>
  <c r="AT228" i="3"/>
  <c r="AY228" i="3" s="1"/>
  <c r="AU230" i="3"/>
  <c r="AZ230" i="3" s="1"/>
  <c r="AU231" i="3"/>
  <c r="AZ231" i="3" s="1"/>
  <c r="AT206" i="3"/>
  <c r="AY206" i="3" s="1"/>
  <c r="AU209" i="3"/>
  <c r="AZ209" i="3" s="1"/>
  <c r="AT211" i="3"/>
  <c r="AY211" i="3" s="1"/>
  <c r="AU213" i="3"/>
  <c r="AZ213" i="3" s="1"/>
  <c r="AT215" i="3"/>
  <c r="AY215" i="3" s="1"/>
  <c r="AU217" i="3"/>
  <c r="AZ217" i="3" s="1"/>
  <c r="AT219" i="3"/>
  <c r="AY219" i="3" s="1"/>
  <c r="AU221" i="3"/>
  <c r="AZ221" i="3" s="1"/>
  <c r="AT223" i="3"/>
  <c r="AY223" i="3" s="1"/>
  <c r="AU225" i="3"/>
  <c r="AZ225" i="3" s="1"/>
  <c r="AT227" i="3"/>
  <c r="AY227" i="3" s="1"/>
  <c r="AU229" i="3"/>
  <c r="AZ229" i="3" s="1"/>
  <c r="AT231" i="3"/>
  <c r="AY231" i="3" s="1"/>
  <c r="AU208" i="3"/>
  <c r="AZ208" i="3" s="1"/>
  <c r="AU212" i="3"/>
  <c r="AZ212" i="3" s="1"/>
  <c r="AU216" i="3"/>
  <c r="AZ216" i="3" s="1"/>
  <c r="AU220" i="3"/>
  <c r="AZ220" i="3" s="1"/>
  <c r="AU224" i="3"/>
  <c r="AZ224" i="3" s="1"/>
  <c r="AU228" i="3"/>
  <c r="AZ228" i="3" s="1"/>
  <c r="AK25" i="3" l="1"/>
  <c r="AO25" i="3" s="1"/>
  <c r="AG95" i="3"/>
  <c r="AH95" i="3" s="1"/>
  <c r="AO52" i="3"/>
  <c r="AO45" i="3"/>
  <c r="AO205" i="3"/>
  <c r="AO34" i="3"/>
  <c r="AO40" i="3"/>
  <c r="AO104" i="3"/>
  <c r="AO168" i="3"/>
  <c r="AO232" i="3"/>
  <c r="AO81" i="3"/>
  <c r="AO145" i="3"/>
  <c r="AO209" i="3"/>
  <c r="AO170" i="3"/>
  <c r="AO42" i="3"/>
  <c r="AO106" i="3"/>
  <c r="AO31" i="3"/>
  <c r="AO196" i="3"/>
  <c r="AO141" i="3"/>
  <c r="AO190" i="3"/>
  <c r="AO122" i="3"/>
  <c r="AO76" i="3"/>
  <c r="AO140" i="3"/>
  <c r="AO204" i="3"/>
  <c r="AO53" i="3"/>
  <c r="AO117" i="3"/>
  <c r="AO181" i="3"/>
  <c r="AO38" i="3"/>
  <c r="AO226" i="3"/>
  <c r="AO78" i="3"/>
  <c r="AO166" i="3"/>
  <c r="AO84" i="3"/>
  <c r="AO109" i="3"/>
  <c r="AO48" i="3"/>
  <c r="AO112" i="3"/>
  <c r="AO176" i="3"/>
  <c r="AO240" i="3"/>
  <c r="AO89" i="3"/>
  <c r="AO153" i="3"/>
  <c r="AO217" i="3"/>
  <c r="AO186" i="3"/>
  <c r="AO50" i="3"/>
  <c r="AO118" i="3"/>
  <c r="AO28" i="3"/>
  <c r="AO151" i="3"/>
  <c r="AO195" i="3"/>
  <c r="AO183" i="3"/>
  <c r="AO191" i="3"/>
  <c r="AO167" i="3"/>
  <c r="AO187" i="3"/>
  <c r="AO139" i="3"/>
  <c r="AO95" i="3"/>
  <c r="AO63" i="3"/>
  <c r="AO123" i="3"/>
  <c r="AO83" i="3"/>
  <c r="AO51" i="3"/>
  <c r="AO103" i="3"/>
  <c r="AG226" i="3"/>
  <c r="AH226" i="3" s="1"/>
  <c r="AO116" i="3"/>
  <c r="AO70" i="3"/>
  <c r="AO33" i="3"/>
  <c r="AO97" i="3"/>
  <c r="AO161" i="3"/>
  <c r="AO225" i="3"/>
  <c r="AO198" i="3"/>
  <c r="AO58" i="3"/>
  <c r="AO68" i="3"/>
  <c r="AO228" i="3"/>
  <c r="AO173" i="3"/>
  <c r="AO234" i="3"/>
  <c r="AO182" i="3"/>
  <c r="AO92" i="3"/>
  <c r="AO156" i="3"/>
  <c r="AO220" i="3"/>
  <c r="AO69" i="3"/>
  <c r="AO133" i="3"/>
  <c r="AO197" i="3"/>
  <c r="AO142" i="3"/>
  <c r="AO26" i="3"/>
  <c r="AO94" i="3"/>
  <c r="AO132" i="3"/>
  <c r="AO64" i="3"/>
  <c r="AO128" i="3"/>
  <c r="AO192" i="3"/>
  <c r="AO41" i="3"/>
  <c r="AO105" i="3"/>
  <c r="AO169" i="3"/>
  <c r="AO233" i="3"/>
  <c r="AO206" i="3"/>
  <c r="AO231" i="3"/>
  <c r="AO179" i="3"/>
  <c r="AO239" i="3"/>
  <c r="AO175" i="3"/>
  <c r="AO235" i="3"/>
  <c r="AO171" i="3"/>
  <c r="AO127" i="3"/>
  <c r="AO55" i="3"/>
  <c r="AO111" i="3"/>
  <c r="AO75" i="3"/>
  <c r="AO27" i="3"/>
  <c r="AO43" i="3"/>
  <c r="AO146" i="3"/>
  <c r="AG178" i="3"/>
  <c r="AH178" i="3" s="1"/>
  <c r="AO164" i="3"/>
  <c r="AO102" i="3"/>
  <c r="AO72" i="3"/>
  <c r="AO200" i="3"/>
  <c r="AO49" i="3"/>
  <c r="AO113" i="3"/>
  <c r="AO177" i="3"/>
  <c r="AO241" i="3"/>
  <c r="AO218" i="3"/>
  <c r="AO74" i="3"/>
  <c r="AO158" i="3"/>
  <c r="AO100" i="3"/>
  <c r="AO61" i="3"/>
  <c r="AO221" i="3"/>
  <c r="AO54" i="3"/>
  <c r="AO44" i="3"/>
  <c r="AO108" i="3"/>
  <c r="AO172" i="3"/>
  <c r="AO236" i="3"/>
  <c r="AO85" i="3"/>
  <c r="AO149" i="3"/>
  <c r="AO213" i="3"/>
  <c r="AO178" i="3"/>
  <c r="AO46" i="3"/>
  <c r="AO114" i="3"/>
  <c r="AO35" i="3"/>
  <c r="AO154" i="3"/>
  <c r="AO80" i="3"/>
  <c r="AO144" i="3"/>
  <c r="AO208" i="3"/>
  <c r="AO57" i="3"/>
  <c r="AO121" i="3"/>
  <c r="AO230" i="3"/>
  <c r="AO82" i="3"/>
  <c r="AO163" i="3"/>
  <c r="AO223" i="3"/>
  <c r="AO159" i="3"/>
  <c r="AO219" i="3"/>
  <c r="AO115" i="3"/>
  <c r="AO47" i="3"/>
  <c r="AO67" i="3"/>
  <c r="AO131" i="3"/>
  <c r="AO155" i="3"/>
  <c r="AO79" i="3"/>
  <c r="AO210" i="3"/>
  <c r="AO174" i="3"/>
  <c r="AO110" i="3"/>
  <c r="AO66" i="3"/>
  <c r="AO237" i="3"/>
  <c r="AO189" i="3"/>
  <c r="AO77" i="3"/>
  <c r="AO184" i="3"/>
  <c r="AO136" i="3"/>
  <c r="AO56" i="3"/>
  <c r="AO212" i="3"/>
  <c r="AO157" i="3"/>
  <c r="AO214" i="3"/>
  <c r="AO238" i="3"/>
  <c r="AO88" i="3"/>
  <c r="AO152" i="3"/>
  <c r="AO65" i="3"/>
  <c r="AO129" i="3"/>
  <c r="AO193" i="3"/>
  <c r="AO134" i="3"/>
  <c r="AO90" i="3"/>
  <c r="AO194" i="3"/>
  <c r="AO148" i="3"/>
  <c r="AO93" i="3"/>
  <c r="AO126" i="3"/>
  <c r="AO86" i="3"/>
  <c r="AO60" i="3"/>
  <c r="AO124" i="3"/>
  <c r="AO188" i="3"/>
  <c r="AO37" i="3"/>
  <c r="AO101" i="3"/>
  <c r="AO165" i="3"/>
  <c r="AO138" i="3"/>
  <c r="AO29" i="3"/>
  <c r="AO32" i="3"/>
  <c r="AO96" i="3"/>
  <c r="AO160" i="3"/>
  <c r="AO224" i="3"/>
  <c r="AO137" i="3"/>
  <c r="AO201" i="3"/>
  <c r="AO150" i="3"/>
  <c r="AO30" i="3"/>
  <c r="AO222" i="3"/>
  <c r="AO199" i="3"/>
  <c r="AO211" i="3"/>
  <c r="AO147" i="3"/>
  <c r="AO207" i="3"/>
  <c r="AO143" i="3"/>
  <c r="AO203" i="3"/>
  <c r="AO135" i="3"/>
  <c r="AO107" i="3"/>
  <c r="AO71" i="3"/>
  <c r="AO39" i="3"/>
  <c r="AO91" i="3"/>
  <c r="AO119" i="3"/>
  <c r="AO215" i="3"/>
  <c r="AO87" i="3"/>
  <c r="AO227" i="3"/>
  <c r="AO99" i="3"/>
  <c r="AO59" i="3"/>
  <c r="AO242" i="3"/>
  <c r="AO202" i="3"/>
  <c r="AO162" i="3"/>
  <c r="AO130" i="3"/>
  <c r="AO98" i="3"/>
  <c r="AO62" i="3"/>
  <c r="AO229" i="3"/>
  <c r="AO185" i="3"/>
  <c r="AO125" i="3"/>
  <c r="AO73" i="3"/>
  <c r="AO216" i="3"/>
  <c r="AO180" i="3"/>
  <c r="AO120" i="3"/>
  <c r="AO36" i="3"/>
  <c r="AG56" i="3"/>
  <c r="AH56" i="3" s="1"/>
  <c r="AG232" i="3"/>
  <c r="AH232" i="3" s="1"/>
  <c r="AG137" i="3"/>
  <c r="AH137" i="3" s="1"/>
  <c r="AG135" i="3"/>
  <c r="AH135" i="3" s="1"/>
  <c r="AG126" i="3"/>
  <c r="AH126" i="3" s="1"/>
  <c r="AG193" i="3"/>
  <c r="AH193" i="3" s="1"/>
  <c r="AG86" i="3"/>
  <c r="AH86" i="3" s="1"/>
  <c r="AG62" i="3"/>
  <c r="AH62" i="3" s="1"/>
  <c r="AH25" i="3"/>
  <c r="AG214" i="3"/>
  <c r="AH214" i="3" s="1"/>
  <c r="AG44" i="3"/>
  <c r="AH44" i="3" s="1"/>
  <c r="AG157" i="3"/>
  <c r="AH157" i="3" s="1"/>
  <c r="AG192" i="3"/>
  <c r="AH192" i="3" s="1"/>
  <c r="AG98" i="3"/>
  <c r="AH98" i="3" s="1"/>
  <c r="AG94" i="3"/>
  <c r="AH94" i="3" s="1"/>
  <c r="AG31" i="3"/>
  <c r="AH31" i="3" s="1"/>
  <c r="AG45" i="3"/>
  <c r="AH45" i="3" s="1"/>
  <c r="AG151" i="3"/>
  <c r="AH151" i="3" s="1"/>
  <c r="AG143" i="3"/>
  <c r="AH143" i="3" s="1"/>
  <c r="AG82" i="3"/>
  <c r="AH82" i="3" s="1"/>
  <c r="AG109" i="3"/>
  <c r="AH109" i="3" s="1"/>
  <c r="AG163" i="3"/>
  <c r="AH163" i="3" s="1"/>
  <c r="AG127" i="3"/>
  <c r="AH127" i="3" s="1"/>
  <c r="AG50" i="3"/>
  <c r="AH50" i="3" s="1"/>
  <c r="AG191" i="3"/>
  <c r="AH191" i="3" s="1"/>
  <c r="AG216" i="3"/>
  <c r="AH216" i="3" s="1"/>
  <c r="AG184" i="3"/>
  <c r="AH184" i="3" s="1"/>
  <c r="AG142" i="3"/>
  <c r="AH142" i="3" s="1"/>
  <c r="AG100" i="3"/>
  <c r="AH100" i="3" s="1"/>
  <c r="AG186" i="3"/>
  <c r="AH186" i="3" s="1"/>
  <c r="AG120" i="3"/>
  <c r="AH120" i="3" s="1"/>
  <c r="AG78" i="3"/>
  <c r="AH78" i="3" s="1"/>
  <c r="AG72" i="3"/>
  <c r="AH72" i="3" s="1"/>
  <c r="AG33" i="3"/>
  <c r="AH33" i="3" s="1"/>
  <c r="AG224" i="3"/>
  <c r="AH224" i="3" s="1"/>
  <c r="AG174" i="3"/>
  <c r="AH174" i="3" s="1"/>
  <c r="AG89" i="3"/>
  <c r="AH89" i="3" s="1"/>
  <c r="AG30" i="3"/>
  <c r="AH30" i="3" s="1"/>
  <c r="AG101" i="3"/>
  <c r="AH101" i="3" s="1"/>
  <c r="AG171" i="3"/>
  <c r="AH171" i="3" s="1"/>
  <c r="AG155" i="3"/>
  <c r="AH155" i="3" s="1"/>
  <c r="AG187" i="3"/>
  <c r="AH187" i="3" s="1"/>
  <c r="AG85" i="3"/>
  <c r="AH85" i="3" s="1"/>
  <c r="AG138" i="3"/>
  <c r="AH138" i="3" s="1"/>
  <c r="AG108" i="3"/>
  <c r="AH108" i="3" s="1"/>
  <c r="AG128" i="3"/>
  <c r="AH128" i="3" s="1"/>
  <c r="AG110" i="3"/>
  <c r="AH110" i="3" s="1"/>
  <c r="AG43" i="3"/>
  <c r="AH43" i="3" s="1"/>
  <c r="AG136" i="3"/>
  <c r="AH136" i="3" s="1"/>
  <c r="AG203" i="3"/>
  <c r="AH203" i="3" s="1"/>
  <c r="AG169" i="3"/>
  <c r="AH169" i="3" s="1"/>
  <c r="AG166" i="3"/>
  <c r="AH166" i="3" s="1"/>
  <c r="AG80" i="3"/>
  <c r="AH80" i="3" s="1"/>
  <c r="AG47" i="3"/>
  <c r="AH47" i="3" s="1"/>
  <c r="AG46" i="3"/>
  <c r="AH46" i="3" s="1"/>
  <c r="AG222" i="3"/>
  <c r="AH222" i="3" s="1"/>
  <c r="AG161" i="3"/>
  <c r="AH161" i="3" s="1"/>
  <c r="AG234" i="3"/>
  <c r="AH234" i="3" s="1"/>
  <c r="AG84" i="3"/>
  <c r="AH84" i="3" s="1"/>
  <c r="AG198" i="3"/>
  <c r="AH198" i="3" s="1"/>
  <c r="AG140" i="3"/>
  <c r="AH140" i="3" s="1"/>
  <c r="AG104" i="3"/>
  <c r="AH104" i="3" s="1"/>
  <c r="AG27" i="3"/>
  <c r="AH27" i="3" s="1"/>
  <c r="AG37" i="3"/>
  <c r="AH37" i="3" s="1"/>
  <c r="AG230" i="3"/>
  <c r="AH230" i="3" s="1"/>
  <c r="AG197" i="3"/>
  <c r="AH197" i="3" s="1"/>
  <c r="AG149" i="3"/>
  <c r="AH149" i="3" s="1"/>
  <c r="AG129" i="3"/>
  <c r="AH129" i="3" s="1"/>
  <c r="AG121" i="3"/>
  <c r="AH121" i="3" s="1"/>
  <c r="AG113" i="3"/>
  <c r="AH113" i="3" s="1"/>
  <c r="AG81" i="3"/>
  <c r="AH81" i="3" s="1"/>
  <c r="AG124" i="3"/>
  <c r="AH124" i="3" s="1"/>
  <c r="AG167" i="3"/>
  <c r="AH167" i="3" s="1"/>
  <c r="AG114" i="3"/>
  <c r="AH114" i="3" s="1"/>
  <c r="AG233" i="3"/>
  <c r="AH233" i="3" s="1"/>
  <c r="AG41" i="3"/>
  <c r="AH41" i="3" s="1"/>
  <c r="AG28" i="3"/>
  <c r="AH28" i="3" s="1"/>
  <c r="AG228" i="3"/>
  <c r="AH228" i="3" s="1"/>
  <c r="AG159" i="3"/>
  <c r="AH159" i="3" s="1"/>
  <c r="AG139" i="3"/>
  <c r="AH139" i="3" s="1"/>
  <c r="AG123" i="3"/>
  <c r="AH123" i="3" s="1"/>
  <c r="AG70" i="3"/>
  <c r="AH70" i="3" s="1"/>
  <c r="AG54" i="3"/>
  <c r="AH54" i="3" s="1"/>
  <c r="AG91" i="3"/>
  <c r="AH91" i="3" s="1"/>
  <c r="AG141" i="3"/>
  <c r="AH141" i="3" s="1"/>
  <c r="AG97" i="3"/>
  <c r="AH97" i="3" s="1"/>
  <c r="AG39" i="3"/>
  <c r="AH39" i="3" s="1"/>
  <c r="AG90" i="3"/>
  <c r="AH90" i="3" s="1"/>
  <c r="AG66" i="3"/>
  <c r="AH66" i="3" s="1"/>
  <c r="AG58" i="3"/>
  <c r="AH58" i="3" s="1"/>
  <c r="AG48" i="3"/>
  <c r="AH48" i="3" s="1"/>
  <c r="AG103" i="3"/>
  <c r="AH103" i="3" s="1"/>
  <c r="AG177" i="3"/>
  <c r="AH177" i="3" s="1"/>
  <c r="AG154" i="3"/>
  <c r="AH154" i="3" s="1"/>
  <c r="AG201" i="3"/>
  <c r="AH201" i="3" s="1"/>
  <c r="AG145" i="3"/>
  <c r="AH145" i="3" s="1"/>
  <c r="AG195" i="3"/>
  <c r="AH195" i="3" s="1"/>
  <c r="AG119" i="3"/>
  <c r="AH119" i="3" s="1"/>
  <c r="AG111" i="3"/>
  <c r="AH111" i="3" s="1"/>
  <c r="AG36" i="3"/>
  <c r="AH36" i="3" s="1"/>
  <c r="AG231" i="3"/>
  <c r="AH231" i="3" s="1"/>
  <c r="AG183" i="3"/>
  <c r="AH183" i="3" s="1"/>
  <c r="AG179" i="3"/>
  <c r="AH179" i="3" s="1"/>
  <c r="AG175" i="3"/>
  <c r="AH175" i="3" s="1"/>
  <c r="AG210" i="3"/>
  <c r="AH210" i="3" s="1"/>
  <c r="AG204" i="3"/>
  <c r="AH204" i="3" s="1"/>
  <c r="AG194" i="3"/>
  <c r="AH194" i="3" s="1"/>
  <c r="AG176" i="3"/>
  <c r="AH176" i="3" s="1"/>
  <c r="AG182" i="3"/>
  <c r="AH182" i="3" s="1"/>
  <c r="AG172" i="3"/>
  <c r="AH172" i="3" s="1"/>
  <c r="AG170" i="3"/>
  <c r="AH170" i="3" s="1"/>
  <c r="AG83" i="3"/>
  <c r="AH83" i="3" s="1"/>
  <c r="AG64" i="3"/>
  <c r="AH64" i="3" s="1"/>
  <c r="AG223" i="3"/>
  <c r="AH223" i="3" s="1"/>
  <c r="AG218" i="3"/>
  <c r="AH218" i="3" s="1"/>
  <c r="AG200" i="3"/>
  <c r="AH200" i="3" s="1"/>
  <c r="AG180" i="3"/>
  <c r="AH180" i="3" s="1"/>
  <c r="AG237" i="3"/>
  <c r="AH237" i="3" s="1"/>
  <c r="AG220" i="3"/>
  <c r="AH220" i="3" s="1"/>
  <c r="AG205" i="3"/>
  <c r="AH205" i="3" s="1"/>
  <c r="AG240" i="3"/>
  <c r="AH240" i="3" s="1"/>
  <c r="AG199" i="3"/>
  <c r="AH199" i="3" s="1"/>
  <c r="AG134" i="3"/>
  <c r="AH134" i="3" s="1"/>
  <c r="AG133" i="3"/>
  <c r="AH133" i="3" s="1"/>
  <c r="AG92" i="3"/>
  <c r="AH92" i="3" s="1"/>
  <c r="AG42" i="3"/>
  <c r="AH42" i="3" s="1"/>
  <c r="AG26" i="3"/>
  <c r="AH26" i="3" s="1"/>
  <c r="AG132" i="3"/>
  <c r="AH132" i="3" s="1"/>
  <c r="AG160" i="3"/>
  <c r="AH160" i="3" s="1"/>
  <c r="AG238" i="3"/>
  <c r="AH238" i="3" s="1"/>
  <c r="AG118" i="3"/>
  <c r="AH118" i="3" s="1"/>
  <c r="AG117" i="3"/>
  <c r="AH117" i="3" s="1"/>
  <c r="AG164" i="3"/>
  <c r="AH164" i="3" s="1"/>
  <c r="AG34" i="3"/>
  <c r="AH34" i="3" s="1"/>
  <c r="AG99" i="3"/>
  <c r="AH99" i="3" s="1"/>
  <c r="AG212" i="3"/>
  <c r="AH212" i="3" s="1"/>
  <c r="AG67" i="3"/>
  <c r="AH67" i="3" s="1"/>
  <c r="AG206" i="3"/>
  <c r="AH206" i="3" s="1"/>
  <c r="AG75" i="3"/>
  <c r="AH75" i="3" s="1"/>
  <c r="AG147" i="3"/>
  <c r="AH147" i="3" s="1"/>
  <c r="AG116" i="3"/>
  <c r="AH116" i="3" s="1"/>
  <c r="AG125" i="3"/>
  <c r="AH125" i="3" s="1"/>
  <c r="AG87" i="3"/>
  <c r="AH87" i="3" s="1"/>
  <c r="AG73" i="3"/>
  <c r="AH73" i="3" s="1"/>
  <c r="AG63" i="3"/>
  <c r="AH63" i="3" s="1"/>
  <c r="AG131" i="3"/>
  <c r="AH131" i="3" s="1"/>
  <c r="AG74" i="3"/>
  <c r="AH74" i="3" s="1"/>
  <c r="AG239" i="3"/>
  <c r="AH239" i="3" s="1"/>
  <c r="AG105" i="3"/>
  <c r="AH105" i="3" s="1"/>
  <c r="AG227" i="3"/>
  <c r="AH227" i="3" s="1"/>
  <c r="AG211" i="3"/>
  <c r="AH211" i="3" s="1"/>
  <c r="AG165" i="3"/>
  <c r="AH165" i="3" s="1"/>
  <c r="AG189" i="3"/>
  <c r="AH189" i="3" s="1"/>
  <c r="AG168" i="3"/>
  <c r="AH168" i="3" s="1"/>
  <c r="AG158" i="3"/>
  <c r="AH158" i="3" s="1"/>
  <c r="AG236" i="3"/>
  <c r="AH236" i="3" s="1"/>
  <c r="AG68" i="3"/>
  <c r="AH68" i="3" s="1"/>
  <c r="AG60" i="3"/>
  <c r="AH60" i="3" s="1"/>
  <c r="AG52" i="3"/>
  <c r="AH52" i="3" s="1"/>
  <c r="AG79" i="3"/>
  <c r="AH79" i="3" s="1"/>
  <c r="AG88" i="3"/>
  <c r="AH88" i="3" s="1"/>
  <c r="AG38" i="3"/>
  <c r="AH38" i="3" s="1"/>
  <c r="AG190" i="3"/>
  <c r="AH190" i="3" s="1"/>
  <c r="AG55" i="3"/>
  <c r="AH55" i="3" s="1"/>
  <c r="AG65" i="3"/>
  <c r="AH65" i="3" s="1"/>
  <c r="AG51" i="3"/>
  <c r="AH51" i="3" s="1"/>
  <c r="AG188" i="3"/>
  <c r="AH188" i="3" s="1"/>
  <c r="AG150" i="3"/>
  <c r="AH150" i="3" s="1"/>
  <c r="AG148" i="3"/>
  <c r="AH148" i="3" s="1"/>
  <c r="AG146" i="3"/>
  <c r="AH146" i="3" s="1"/>
  <c r="AG144" i="3"/>
  <c r="AH144" i="3" s="1"/>
  <c r="AG53" i="3"/>
  <c r="AH53" i="3" s="1"/>
  <c r="AG61" i="3"/>
  <c r="AH61" i="3" s="1"/>
  <c r="AG57" i="3"/>
  <c r="AH57" i="3" s="1"/>
  <c r="AG219" i="3"/>
  <c r="AH219" i="3" s="1"/>
  <c r="AG229" i="3"/>
  <c r="AH229" i="3" s="1"/>
  <c r="AG225" i="3"/>
  <c r="AH225" i="3" s="1"/>
  <c r="AG221" i="3"/>
  <c r="AH221" i="3" s="1"/>
  <c r="AG217" i="3"/>
  <c r="AH217" i="3" s="1"/>
  <c r="AG213" i="3"/>
  <c r="AH213" i="3" s="1"/>
  <c r="AG209" i="3"/>
  <c r="AH209" i="3" s="1"/>
  <c r="AG181" i="3"/>
  <c r="AH181" i="3" s="1"/>
  <c r="AG156" i="3"/>
  <c r="AH156" i="3" s="1"/>
  <c r="AG242" i="3"/>
  <c r="AH242" i="3" s="1"/>
  <c r="AG202" i="3"/>
  <c r="AH202" i="3" s="1"/>
  <c r="AG153" i="3"/>
  <c r="AH153" i="3" s="1"/>
  <c r="AG196" i="3"/>
  <c r="AH196" i="3" s="1"/>
  <c r="AG69" i="3"/>
  <c r="AH69" i="3" s="1"/>
  <c r="AG59" i="3"/>
  <c r="AH59" i="3" s="1"/>
  <c r="AG71" i="3"/>
  <c r="AH71" i="3" s="1"/>
  <c r="AG185" i="3"/>
  <c r="AH185" i="3" s="1"/>
  <c r="E13" i="3"/>
  <c r="AG207" i="3"/>
  <c r="AH207" i="3" s="1"/>
  <c r="AG215" i="3"/>
  <c r="AH215" i="3" s="1"/>
  <c r="AG173" i="3"/>
  <c r="AH173" i="3" s="1"/>
  <c r="AG152" i="3"/>
  <c r="AH152" i="3" s="1"/>
  <c r="E12" i="3"/>
  <c r="E10" i="3" l="1"/>
  <c r="E18" i="3" s="1"/>
  <c r="AP120" i="3" s="1"/>
  <c r="AS120" i="3" s="1"/>
  <c r="AP170" i="3" l="1"/>
  <c r="AS170" i="3" s="1"/>
  <c r="AP78" i="3"/>
  <c r="AS78" i="3" s="1"/>
  <c r="AP195" i="3"/>
  <c r="AS195" i="3" s="1"/>
  <c r="AP58" i="3"/>
  <c r="AS58" i="3" s="1"/>
  <c r="AP64" i="3"/>
  <c r="AS64" i="3" s="1"/>
  <c r="AP55" i="3"/>
  <c r="AS55" i="3" s="1"/>
  <c r="AP74" i="3"/>
  <c r="AS74" i="3" s="1"/>
  <c r="AP35" i="3"/>
  <c r="AS35" i="3" s="1"/>
  <c r="AP131" i="3"/>
  <c r="AS131" i="3" s="1"/>
  <c r="AP238" i="3"/>
  <c r="AS238" i="3" s="1"/>
  <c r="AP37" i="3"/>
  <c r="AS37" i="3" s="1"/>
  <c r="AP147" i="3"/>
  <c r="AS147" i="3" s="1"/>
  <c r="AP202" i="3"/>
  <c r="AS202" i="3" s="1"/>
  <c r="AP52" i="3"/>
  <c r="AS52" i="3" s="1"/>
  <c r="AP141" i="3"/>
  <c r="AS141" i="3" s="1"/>
  <c r="AP112" i="3"/>
  <c r="AS112" i="3" s="1"/>
  <c r="AP139" i="3"/>
  <c r="AS139" i="3" s="1"/>
  <c r="AP68" i="3"/>
  <c r="AS68" i="3" s="1"/>
  <c r="AP128" i="3"/>
  <c r="AS128" i="3" s="1"/>
  <c r="AP111" i="3"/>
  <c r="AS111" i="3" s="1"/>
  <c r="AP158" i="3"/>
  <c r="AS158" i="3" s="1"/>
  <c r="AP154" i="3"/>
  <c r="AS154" i="3" s="1"/>
  <c r="AP155" i="3"/>
  <c r="AS155" i="3" s="1"/>
  <c r="AP88" i="3"/>
  <c r="AS88" i="3" s="1"/>
  <c r="AP101" i="3"/>
  <c r="AS101" i="3" s="1"/>
  <c r="AP207" i="3"/>
  <c r="AS207" i="3" s="1"/>
  <c r="AP162" i="3"/>
  <c r="AS162" i="3" s="1"/>
  <c r="AP104" i="3"/>
  <c r="AS104" i="3" s="1"/>
  <c r="AP204" i="3"/>
  <c r="AS204" i="3" s="1"/>
  <c r="AP217" i="3"/>
  <c r="AS217" i="3" s="1"/>
  <c r="AP51" i="3"/>
  <c r="AS51" i="3" s="1"/>
  <c r="AP92" i="3"/>
  <c r="AS92" i="3" s="1"/>
  <c r="AP233" i="3"/>
  <c r="AS233" i="3" s="1"/>
  <c r="AP200" i="3"/>
  <c r="AS200" i="3" s="1"/>
  <c r="AP85" i="3"/>
  <c r="AS85" i="3" s="1"/>
  <c r="AP223" i="3"/>
  <c r="AS223" i="3" s="1"/>
  <c r="AP184" i="3"/>
  <c r="AS184" i="3" s="1"/>
  <c r="AP93" i="3"/>
  <c r="AS93" i="3" s="1"/>
  <c r="AP201" i="3"/>
  <c r="AS201" i="3" s="1"/>
  <c r="AP215" i="3"/>
  <c r="AS215" i="3" s="1"/>
  <c r="AP180" i="3"/>
  <c r="AS180" i="3" s="1"/>
  <c r="AP31" i="3"/>
  <c r="AS31" i="3" s="1"/>
  <c r="AP109" i="3"/>
  <c r="AS109" i="3" s="1"/>
  <c r="AP167" i="3"/>
  <c r="AS167" i="3" s="1"/>
  <c r="AP198" i="3"/>
  <c r="AS198" i="3" s="1"/>
  <c r="AP132" i="3"/>
  <c r="AS132" i="3" s="1"/>
  <c r="AP127" i="3"/>
  <c r="AS127" i="3" s="1"/>
  <c r="AP218" i="3"/>
  <c r="AS218" i="3" s="1"/>
  <c r="AP114" i="3"/>
  <c r="AS114" i="3" s="1"/>
  <c r="AP67" i="3"/>
  <c r="AS67" i="3" s="1"/>
  <c r="AP214" i="3"/>
  <c r="AS214" i="3" s="1"/>
  <c r="AP188" i="3"/>
  <c r="AS188" i="3" s="1"/>
  <c r="AP211" i="3"/>
  <c r="AS211" i="3" s="1"/>
  <c r="AP242" i="3"/>
  <c r="AS242" i="3" s="1"/>
  <c r="AP196" i="3"/>
  <c r="AS196" i="3" s="1"/>
  <c r="AP48" i="3"/>
  <c r="AS48" i="3" s="1"/>
  <c r="AP187" i="3"/>
  <c r="AS187" i="3" s="1"/>
  <c r="AP234" i="3"/>
  <c r="AS234" i="3" s="1"/>
  <c r="AP105" i="3"/>
  <c r="AS105" i="3" s="1"/>
  <c r="AP43" i="3"/>
  <c r="AS43" i="3" s="1"/>
  <c r="AP221" i="3"/>
  <c r="AS221" i="3" s="1"/>
  <c r="AP208" i="3"/>
  <c r="AS208" i="3" s="1"/>
  <c r="AP174" i="3"/>
  <c r="AS174" i="3" s="1"/>
  <c r="AP129" i="3"/>
  <c r="AS129" i="3" s="1"/>
  <c r="AP29" i="3"/>
  <c r="AS29" i="3" s="1"/>
  <c r="AP135" i="3"/>
  <c r="AS135" i="3" s="1"/>
  <c r="AP62" i="3"/>
  <c r="AS62" i="3" s="1"/>
  <c r="AP40" i="3"/>
  <c r="AS40" i="3" s="1"/>
  <c r="AP140" i="3"/>
  <c r="AS140" i="3" s="1"/>
  <c r="AP153" i="3"/>
  <c r="AS153" i="3" s="1"/>
  <c r="AP83" i="3"/>
  <c r="AS83" i="3" s="1"/>
  <c r="AP182" i="3"/>
  <c r="AS182" i="3" s="1"/>
  <c r="AP169" i="3"/>
  <c r="AS169" i="3" s="1"/>
  <c r="AP146" i="3"/>
  <c r="AS146" i="3" s="1"/>
  <c r="AP54" i="3"/>
  <c r="AS54" i="3" s="1"/>
  <c r="AP57" i="3"/>
  <c r="AS57" i="3" s="1"/>
  <c r="AP110" i="3"/>
  <c r="AS110" i="3" s="1"/>
  <c r="AP193" i="3"/>
  <c r="AS193" i="3" s="1"/>
  <c r="AP32" i="3"/>
  <c r="AS32" i="3" s="1"/>
  <c r="AP107" i="3"/>
  <c r="AS107" i="3" s="1"/>
  <c r="AP229" i="3"/>
  <c r="AS229" i="3" s="1"/>
  <c r="AP145" i="3"/>
  <c r="AS145" i="3" s="1"/>
  <c r="AP38" i="3"/>
  <c r="AS38" i="3" s="1"/>
  <c r="AP28" i="3"/>
  <c r="AS28" i="3" s="1"/>
  <c r="AP70" i="3"/>
  <c r="AS70" i="3" s="1"/>
  <c r="AP133" i="3"/>
  <c r="AS133" i="3" s="1"/>
  <c r="AP179" i="3"/>
  <c r="AS179" i="3" s="1"/>
  <c r="AP241" i="3"/>
  <c r="AS241" i="3" s="1"/>
  <c r="AP46" i="3"/>
  <c r="AS46" i="3" s="1"/>
  <c r="AP47" i="3"/>
  <c r="AS47" i="3" s="1"/>
  <c r="AP157" i="3"/>
  <c r="AS157" i="3" s="1"/>
  <c r="AP124" i="3"/>
  <c r="AS124" i="3" s="1"/>
  <c r="AP199" i="3"/>
  <c r="AS199" i="3" s="1"/>
  <c r="AP59" i="3"/>
  <c r="AS59" i="3" s="1"/>
  <c r="AP205" i="3"/>
  <c r="AS205" i="3" s="1"/>
  <c r="AP122" i="3"/>
  <c r="AS122" i="3" s="1"/>
  <c r="AP240" i="3"/>
  <c r="AS240" i="3" s="1"/>
  <c r="AP63" i="3"/>
  <c r="AS63" i="3" s="1"/>
  <c r="AP173" i="3"/>
  <c r="AS173" i="3" s="1"/>
  <c r="AP41" i="3"/>
  <c r="AS41" i="3" s="1"/>
  <c r="AP27" i="3"/>
  <c r="AS27" i="3" s="1"/>
  <c r="AP61" i="3"/>
  <c r="AS61" i="3" s="1"/>
  <c r="AP144" i="3"/>
  <c r="AS144" i="3" s="1"/>
  <c r="AP210" i="3"/>
  <c r="AS210" i="3" s="1"/>
  <c r="AP65" i="3"/>
  <c r="AS65" i="3" s="1"/>
  <c r="AP138" i="3"/>
  <c r="AS138" i="3" s="1"/>
  <c r="AP203" i="3"/>
  <c r="AS203" i="3" s="1"/>
  <c r="AP98" i="3"/>
  <c r="AS98" i="3" s="1"/>
  <c r="AP34" i="3"/>
  <c r="AS34" i="3" s="1"/>
  <c r="AP76" i="3"/>
  <c r="AS76" i="3" s="1"/>
  <c r="AP89" i="3"/>
  <c r="AS89" i="3" s="1"/>
  <c r="AP123" i="3"/>
  <c r="AS123" i="3" s="1"/>
  <c r="AP220" i="3"/>
  <c r="AS220" i="3" s="1"/>
  <c r="AP231" i="3"/>
  <c r="AS231" i="3" s="1"/>
  <c r="AP102" i="3"/>
  <c r="AS102" i="3" s="1"/>
  <c r="AP172" i="3"/>
  <c r="AS172" i="3" s="1"/>
  <c r="AP82" i="3"/>
  <c r="AS82" i="3" s="1"/>
  <c r="AP189" i="3"/>
  <c r="AS189" i="3" s="1"/>
  <c r="AP194" i="3"/>
  <c r="AS194" i="3" s="1"/>
  <c r="AP224" i="3"/>
  <c r="AS224" i="3" s="1"/>
  <c r="AP91" i="3"/>
  <c r="AS91" i="3" s="1"/>
  <c r="AP73" i="3"/>
  <c r="AS73" i="3" s="1"/>
  <c r="AP81" i="3"/>
  <c r="AS81" i="3" s="1"/>
  <c r="AP181" i="3"/>
  <c r="AS181" i="3" s="1"/>
  <c r="AP118" i="3"/>
  <c r="AS118" i="3" s="1"/>
  <c r="AP116" i="3"/>
  <c r="AS116" i="3" s="1"/>
  <c r="AP69" i="3"/>
  <c r="AS69" i="3" s="1"/>
  <c r="AP25" i="3"/>
  <c r="AP72" i="3"/>
  <c r="AS72" i="3" s="1"/>
  <c r="AP236" i="3"/>
  <c r="AS236" i="3" s="1"/>
  <c r="AP163" i="3"/>
  <c r="AS163" i="3" s="1"/>
  <c r="AP77" i="3"/>
  <c r="AS77" i="3" s="1"/>
  <c r="AP148" i="3"/>
  <c r="AS148" i="3" s="1"/>
  <c r="AP137" i="3"/>
  <c r="AS137" i="3" s="1"/>
  <c r="AP119" i="3"/>
  <c r="AS119" i="3" s="1"/>
  <c r="AP216" i="3"/>
  <c r="AS216" i="3" s="1"/>
  <c r="AP106" i="3"/>
  <c r="AS106" i="3" s="1"/>
  <c r="AP84" i="3"/>
  <c r="AS84" i="3" s="1"/>
  <c r="AP191" i="3"/>
  <c r="AS191" i="3" s="1"/>
  <c r="AP225" i="3"/>
  <c r="AS225" i="3" s="1"/>
  <c r="AP94" i="3"/>
  <c r="AS94" i="3" s="1"/>
  <c r="AP171" i="3"/>
  <c r="AS171" i="3" s="1"/>
  <c r="AP100" i="3"/>
  <c r="AS100" i="3" s="1"/>
  <c r="AP80" i="3"/>
  <c r="AS80" i="3" s="1"/>
  <c r="AP79" i="3"/>
  <c r="AS79" i="3" s="1"/>
  <c r="AP152" i="3"/>
  <c r="AS152" i="3" s="1"/>
  <c r="AP165" i="3"/>
  <c r="AS165" i="3" s="1"/>
  <c r="AP143" i="3"/>
  <c r="AS143" i="3" s="1"/>
  <c r="AP130" i="3"/>
  <c r="AS130" i="3" s="1"/>
  <c r="AP168" i="3"/>
  <c r="AS168" i="3" s="1"/>
  <c r="AP53" i="3"/>
  <c r="AS53" i="3" s="1"/>
  <c r="AP186" i="3"/>
  <c r="AS186" i="3" s="1"/>
  <c r="AP103" i="3"/>
  <c r="AS103" i="3" s="1"/>
  <c r="AP156" i="3"/>
  <c r="AS156" i="3" s="1"/>
  <c r="AP206" i="3"/>
  <c r="AS206" i="3" s="1"/>
  <c r="AP164" i="3"/>
  <c r="AS164" i="3" s="1"/>
  <c r="AP108" i="3"/>
  <c r="AS108" i="3" s="1"/>
  <c r="AP230" i="3"/>
  <c r="AS230" i="3" s="1"/>
  <c r="AP237" i="3"/>
  <c r="AS237" i="3" s="1"/>
  <c r="AP90" i="3"/>
  <c r="AS90" i="3" s="1"/>
  <c r="AP160" i="3"/>
  <c r="AS160" i="3" s="1"/>
  <c r="AP39" i="3"/>
  <c r="AS39" i="3" s="1"/>
  <c r="AP125" i="3"/>
  <c r="AS125" i="3" s="1"/>
  <c r="AP232" i="3"/>
  <c r="AS232" i="3" s="1"/>
  <c r="AP117" i="3"/>
  <c r="AS117" i="3" s="1"/>
  <c r="AP50" i="3"/>
  <c r="AS50" i="3" s="1"/>
  <c r="AP97" i="3"/>
  <c r="AS97" i="3" s="1"/>
  <c r="AP142" i="3"/>
  <c r="AS142" i="3" s="1"/>
  <c r="AP175" i="3"/>
  <c r="AS175" i="3" s="1"/>
  <c r="AP113" i="3"/>
  <c r="AS113" i="3" s="1"/>
  <c r="AP213" i="3"/>
  <c r="AS213" i="3" s="1"/>
  <c r="AP219" i="3"/>
  <c r="AS219" i="3" s="1"/>
  <c r="AP56" i="3"/>
  <c r="AS56" i="3" s="1"/>
  <c r="AP86" i="3"/>
  <c r="AS86" i="3" s="1"/>
  <c r="AP30" i="3"/>
  <c r="AS30" i="3" s="1"/>
  <c r="AP227" i="3"/>
  <c r="AS227" i="3" s="1"/>
  <c r="AP36" i="3"/>
  <c r="AS36" i="3" s="1"/>
  <c r="AP42" i="3"/>
  <c r="AS42" i="3" s="1"/>
  <c r="AP166" i="3"/>
  <c r="AS166" i="3" s="1"/>
  <c r="AP183" i="3"/>
  <c r="AS183" i="3" s="1"/>
  <c r="AP161" i="3"/>
  <c r="AS161" i="3" s="1"/>
  <c r="AP26" i="3"/>
  <c r="AS26" i="3" s="1"/>
  <c r="AP235" i="3"/>
  <c r="AS235" i="3" s="1"/>
  <c r="AP177" i="3"/>
  <c r="AS177" i="3" s="1"/>
  <c r="AP178" i="3"/>
  <c r="AS178" i="3" s="1"/>
  <c r="AP115" i="3"/>
  <c r="AS115" i="3" s="1"/>
  <c r="AP212" i="3"/>
  <c r="AS212" i="3" s="1"/>
  <c r="AP60" i="3"/>
  <c r="AS60" i="3" s="1"/>
  <c r="AP222" i="3"/>
  <c r="AS222" i="3" s="1"/>
  <c r="AP99" i="3"/>
  <c r="AS99" i="3" s="1"/>
  <c r="AP45" i="3"/>
  <c r="AS45" i="3" s="1"/>
  <c r="AP190" i="3"/>
  <c r="AS190" i="3" s="1"/>
  <c r="AP176" i="3"/>
  <c r="AS176" i="3" s="1"/>
  <c r="AP95" i="3"/>
  <c r="AS95" i="3" s="1"/>
  <c r="AP228" i="3"/>
  <c r="AS228" i="3" s="1"/>
  <c r="AP192" i="3"/>
  <c r="AS192" i="3" s="1"/>
  <c r="AP75" i="3"/>
  <c r="AS75" i="3" s="1"/>
  <c r="AP44" i="3"/>
  <c r="AS44" i="3" s="1"/>
  <c r="AP121" i="3"/>
  <c r="AS121" i="3" s="1"/>
  <c r="AP66" i="3"/>
  <c r="AS66" i="3" s="1"/>
  <c r="AP134" i="3"/>
  <c r="AS134" i="3" s="1"/>
  <c r="AP96" i="3"/>
  <c r="AS96" i="3" s="1"/>
  <c r="AP71" i="3"/>
  <c r="AS71" i="3" s="1"/>
  <c r="AP185" i="3"/>
  <c r="AS185" i="3" s="1"/>
  <c r="AP209" i="3"/>
  <c r="AS209" i="3" s="1"/>
  <c r="AP226" i="3"/>
  <c r="AS226" i="3" s="1"/>
  <c r="AP151" i="3"/>
  <c r="AS151" i="3" s="1"/>
  <c r="AP33" i="3"/>
  <c r="AS33" i="3" s="1"/>
  <c r="AP197" i="3"/>
  <c r="AS197" i="3" s="1"/>
  <c r="AP239" i="3"/>
  <c r="AS239" i="3" s="1"/>
  <c r="AP49" i="3"/>
  <c r="AS49" i="3" s="1"/>
  <c r="AP149" i="3"/>
  <c r="AS149" i="3" s="1"/>
  <c r="AP159" i="3"/>
  <c r="AS159" i="3" s="1"/>
  <c r="AP136" i="3"/>
  <c r="AS136" i="3" s="1"/>
  <c r="AP126" i="3"/>
  <c r="AS126" i="3" s="1"/>
  <c r="AP150" i="3"/>
  <c r="AS150" i="3" s="1"/>
  <c r="AP87" i="3"/>
  <c r="AS87" i="3" s="1"/>
  <c r="E16" i="3"/>
  <c r="AV25" i="3" s="1"/>
  <c r="AS25" i="3" l="1"/>
  <c r="AQ25" i="3"/>
  <c r="AV84" i="3"/>
  <c r="BA84" i="3" s="1"/>
  <c r="AV120" i="3"/>
  <c r="BA120" i="3" s="1"/>
  <c r="AV185" i="3"/>
  <c r="BA185" i="3" s="1"/>
  <c r="AV137" i="3"/>
  <c r="BA137" i="3" s="1"/>
  <c r="AV164" i="3"/>
  <c r="BA164" i="3" s="1"/>
  <c r="AV48" i="3"/>
  <c r="BA48" i="3" s="1"/>
  <c r="AV100" i="3"/>
  <c r="BA100" i="3" s="1"/>
  <c r="AV203" i="3"/>
  <c r="BA203" i="3" s="1"/>
  <c r="AV102" i="3"/>
  <c r="BA102" i="3" s="1"/>
  <c r="AV153" i="3"/>
  <c r="BA153" i="3" s="1"/>
  <c r="AV93" i="3"/>
  <c r="BA93" i="3" s="1"/>
  <c r="AV81" i="3"/>
  <c r="BA81" i="3" s="1"/>
  <c r="AV167" i="3"/>
  <c r="BA167" i="3" s="1"/>
  <c r="AV35" i="3"/>
  <c r="BA35" i="3" s="1"/>
  <c r="AV134" i="3"/>
  <c r="BA134" i="3" s="1"/>
  <c r="AV166" i="3"/>
  <c r="BA166" i="3" s="1"/>
  <c r="AV85" i="3"/>
  <c r="BA85" i="3" s="1"/>
  <c r="AV89" i="3"/>
  <c r="BA89" i="3" s="1"/>
  <c r="AV182" i="3"/>
  <c r="BA182" i="3" s="1"/>
  <c r="AV228" i="3"/>
  <c r="BA228" i="3" s="1"/>
  <c r="AV60" i="3"/>
  <c r="BA60" i="3" s="1"/>
  <c r="AV146" i="3"/>
  <c r="BA146" i="3" s="1"/>
  <c r="AV76" i="3"/>
  <c r="BA76" i="3" s="1"/>
  <c r="AV173" i="3"/>
  <c r="BA173" i="3" s="1"/>
  <c r="AV142" i="3"/>
  <c r="BA142" i="3" s="1"/>
  <c r="AV205" i="3"/>
  <c r="BA205" i="3" s="1"/>
  <c r="AV204" i="3"/>
  <c r="BA204" i="3" s="1"/>
  <c r="AV201" i="3"/>
  <c r="BA201" i="3" s="1"/>
  <c r="AV160" i="3"/>
  <c r="BA160" i="3" s="1"/>
  <c r="AV172" i="3"/>
  <c r="BA172" i="3" s="1"/>
  <c r="AV90" i="3"/>
  <c r="BA90" i="3" s="1"/>
  <c r="AV178" i="3"/>
  <c r="BA178" i="3" s="1"/>
  <c r="AV227" i="3"/>
  <c r="BA227" i="3" s="1"/>
  <c r="AV72" i="3"/>
  <c r="BA72" i="3" s="1"/>
  <c r="AV55" i="3"/>
  <c r="BA55" i="3" s="1"/>
  <c r="AV114" i="3"/>
  <c r="BA114" i="3" s="1"/>
  <c r="AV191" i="3"/>
  <c r="BA191" i="3" s="1"/>
  <c r="AV40" i="3"/>
  <c r="BA40" i="3" s="1"/>
  <c r="AV233" i="3"/>
  <c r="BA233" i="3" s="1"/>
  <c r="AV122" i="3"/>
  <c r="BA122" i="3" s="1"/>
  <c r="AV174" i="3"/>
  <c r="BA174" i="3" s="1"/>
  <c r="AV107" i="3"/>
  <c r="BA107" i="3" s="1"/>
  <c r="AV202" i="3"/>
  <c r="BA202" i="3" s="1"/>
  <c r="AV37" i="3"/>
  <c r="BA37" i="3" s="1"/>
  <c r="AV179" i="3"/>
  <c r="BA179" i="3" s="1"/>
  <c r="AV54" i="3"/>
  <c r="BA54" i="3" s="1"/>
  <c r="AV168" i="3"/>
  <c r="BA168" i="3" s="1"/>
  <c r="AV161" i="3"/>
  <c r="BA161" i="3" s="1"/>
  <c r="AV82" i="3"/>
  <c r="BA82" i="3" s="1"/>
  <c r="AV70" i="3"/>
  <c r="BA70" i="3" s="1"/>
  <c r="AV115" i="3"/>
  <c r="BA115" i="3" s="1"/>
  <c r="AV34" i="3"/>
  <c r="BA34" i="3" s="1"/>
  <c r="AV206" i="3"/>
  <c r="BA206" i="3" s="1"/>
  <c r="AV92" i="3"/>
  <c r="BA92" i="3" s="1"/>
  <c r="AV95" i="3"/>
  <c r="BA95" i="3" s="1"/>
  <c r="AV144" i="3"/>
  <c r="BA144" i="3" s="1"/>
  <c r="AV207" i="3"/>
  <c r="BA207" i="3" s="1"/>
  <c r="AV73" i="3"/>
  <c r="BA73" i="3" s="1"/>
  <c r="AV130" i="3"/>
  <c r="BA130" i="3" s="1"/>
  <c r="AV98" i="3"/>
  <c r="BA98" i="3" s="1"/>
  <c r="AV105" i="3"/>
  <c r="BA105" i="3" s="1"/>
  <c r="AV198" i="3"/>
  <c r="BA198" i="3" s="1"/>
  <c r="AV165" i="3"/>
  <c r="BA165" i="3" s="1"/>
  <c r="AV148" i="3"/>
  <c r="BA148" i="3" s="1"/>
  <c r="AV33" i="3"/>
  <c r="BA33" i="3" s="1"/>
  <c r="AV135" i="3"/>
  <c r="BA135" i="3" s="1"/>
  <c r="AV65" i="3"/>
  <c r="BA65" i="3" s="1"/>
  <c r="AV132" i="3"/>
  <c r="BA132" i="3" s="1"/>
  <c r="AV86" i="3"/>
  <c r="BA86" i="3" s="1"/>
  <c r="AV77" i="3"/>
  <c r="BA77" i="3" s="1"/>
  <c r="AV38" i="3"/>
  <c r="BA38" i="3" s="1"/>
  <c r="AV91" i="3"/>
  <c r="BA91" i="3" s="1"/>
  <c r="AV181" i="3"/>
  <c r="BA181" i="3" s="1"/>
  <c r="AV28" i="3"/>
  <c r="BA28" i="3" s="1"/>
  <c r="AV221" i="3"/>
  <c r="BA221" i="3" s="1"/>
  <c r="AV126" i="3"/>
  <c r="BA126" i="3" s="1"/>
  <c r="AV152" i="3"/>
  <c r="BA152" i="3" s="1"/>
  <c r="AV162" i="3"/>
  <c r="BA162" i="3" s="1"/>
  <c r="AV104" i="3"/>
  <c r="BA104" i="3" s="1"/>
  <c r="AV240" i="3"/>
  <c r="BA240" i="3" s="1"/>
  <c r="AV26" i="3"/>
  <c r="BA26" i="3" s="1"/>
  <c r="AV88" i="3"/>
  <c r="BA88" i="3" s="1"/>
  <c r="AV64" i="3"/>
  <c r="BA64" i="3" s="1"/>
  <c r="AV186" i="3"/>
  <c r="BA186" i="3" s="1"/>
  <c r="AV62" i="3"/>
  <c r="BA62" i="3" s="1"/>
  <c r="AV141" i="3"/>
  <c r="BA141" i="3" s="1"/>
  <c r="AV57" i="3"/>
  <c r="BA57" i="3" s="1"/>
  <c r="AV87" i="3"/>
  <c r="BA87" i="3" s="1"/>
  <c r="AV226" i="3"/>
  <c r="BA226" i="3" s="1"/>
  <c r="AV43" i="3"/>
  <c r="BA43" i="3" s="1"/>
  <c r="AV232" i="3"/>
  <c r="BA232" i="3" s="1"/>
  <c r="AV222" i="3"/>
  <c r="BA222" i="3" s="1"/>
  <c r="AV154" i="3"/>
  <c r="BA154" i="3" s="1"/>
  <c r="AV214" i="3"/>
  <c r="BA214" i="3" s="1"/>
  <c r="AV197" i="3"/>
  <c r="BA197" i="3" s="1"/>
  <c r="AV234" i="3"/>
  <c r="BA234" i="3" s="1"/>
  <c r="AV237" i="3"/>
  <c r="BA237" i="3" s="1"/>
  <c r="AV140" i="3"/>
  <c r="BA140" i="3" s="1"/>
  <c r="AV56" i="3"/>
  <c r="BA56" i="3" s="1"/>
  <c r="AV63" i="3"/>
  <c r="BA63" i="3" s="1"/>
  <c r="AV211" i="3"/>
  <c r="BA211" i="3" s="1"/>
  <c r="AV138" i="3"/>
  <c r="BA138" i="3" s="1"/>
  <c r="AV139" i="3"/>
  <c r="BA139" i="3" s="1"/>
  <c r="AV101" i="3"/>
  <c r="BA101" i="3" s="1"/>
  <c r="AV49" i="3"/>
  <c r="BA49" i="3" s="1"/>
  <c r="AV78" i="3"/>
  <c r="BA78" i="3" s="1"/>
  <c r="AV143" i="3"/>
  <c r="BA143" i="3" s="1"/>
  <c r="AV239" i="3"/>
  <c r="BA239" i="3" s="1"/>
  <c r="AV177" i="3"/>
  <c r="BA177" i="3" s="1"/>
  <c r="AV110" i="3"/>
  <c r="BA110" i="3" s="1"/>
  <c r="AV199" i="3"/>
  <c r="BA199" i="3" s="1"/>
  <c r="AV125" i="3"/>
  <c r="BA125" i="3" s="1"/>
  <c r="AV216" i="3"/>
  <c r="BA216" i="3" s="1"/>
  <c r="AV74" i="3"/>
  <c r="BA74" i="3" s="1"/>
  <c r="AV150" i="3"/>
  <c r="BA150" i="3" s="1"/>
  <c r="AV176" i="3"/>
  <c r="BA176" i="3" s="1"/>
  <c r="AV236" i="3"/>
  <c r="BA236" i="3" s="1"/>
  <c r="AV223" i="3"/>
  <c r="BA223" i="3" s="1"/>
  <c r="AV213" i="3"/>
  <c r="BA213" i="3" s="1"/>
  <c r="AV121" i="3"/>
  <c r="BA121" i="3" s="1"/>
  <c r="AV242" i="3"/>
  <c r="BA242" i="3" s="1"/>
  <c r="AV169" i="3"/>
  <c r="BA169" i="3" s="1"/>
  <c r="AV119" i="3"/>
  <c r="BA119" i="3" s="1"/>
  <c r="AV41" i="3"/>
  <c r="BA41" i="3" s="1"/>
  <c r="AV131" i="3"/>
  <c r="BA131" i="3" s="1"/>
  <c r="AV30" i="3"/>
  <c r="BA30" i="3" s="1"/>
  <c r="AV42" i="3"/>
  <c r="BA42" i="3" s="1"/>
  <c r="AV75" i="3"/>
  <c r="BA75" i="3" s="1"/>
  <c r="AV209" i="3"/>
  <c r="BA209" i="3" s="1"/>
  <c r="AV230" i="3"/>
  <c r="BA230" i="3" s="1"/>
  <c r="AV29" i="3"/>
  <c r="BA29" i="3" s="1"/>
  <c r="AV50" i="3"/>
  <c r="BA50" i="3" s="1"/>
  <c r="AV180" i="3"/>
  <c r="BA180" i="3" s="1"/>
  <c r="AV229" i="3"/>
  <c r="BA229" i="3" s="1"/>
  <c r="AV220" i="3"/>
  <c r="BA220" i="3" s="1"/>
  <c r="AV217" i="3"/>
  <c r="BA217" i="3" s="1"/>
  <c r="AV53" i="3"/>
  <c r="BA53" i="3" s="1"/>
  <c r="AV224" i="3"/>
  <c r="BA224" i="3" s="1"/>
  <c r="AV117" i="3"/>
  <c r="BA117" i="3" s="1"/>
  <c r="AV36" i="3"/>
  <c r="BA36" i="3" s="1"/>
  <c r="AV136" i="3"/>
  <c r="BA136" i="3" s="1"/>
  <c r="AV106" i="3"/>
  <c r="BA106" i="3" s="1"/>
  <c r="AV231" i="3"/>
  <c r="BA231" i="3" s="1"/>
  <c r="AV94" i="3"/>
  <c r="BA94" i="3" s="1"/>
  <c r="AV44" i="3"/>
  <c r="BA44" i="3" s="1"/>
  <c r="BA25" i="3"/>
  <c r="AV99" i="3"/>
  <c r="BA99" i="3" s="1"/>
  <c r="AV83" i="3"/>
  <c r="BA83" i="3" s="1"/>
  <c r="AV159" i="3"/>
  <c r="BA159" i="3" s="1"/>
  <c r="AV190" i="3"/>
  <c r="BA190" i="3" s="1"/>
  <c r="AV187" i="3"/>
  <c r="BA187" i="3" s="1"/>
  <c r="AV183" i="3"/>
  <c r="BA183" i="3" s="1"/>
  <c r="AV147" i="3"/>
  <c r="BA147" i="3" s="1"/>
  <c r="AV170" i="3"/>
  <c r="BA170" i="3" s="1"/>
  <c r="AV219" i="3"/>
  <c r="BA219" i="3" s="1"/>
  <c r="AV127" i="3"/>
  <c r="BA127" i="3" s="1"/>
  <c r="AV189" i="3"/>
  <c r="BA189" i="3" s="1"/>
  <c r="AV145" i="3"/>
  <c r="BA145" i="3" s="1"/>
  <c r="AV235" i="3"/>
  <c r="BA235" i="3" s="1"/>
  <c r="AV175" i="3"/>
  <c r="BA175" i="3" s="1"/>
  <c r="AV149" i="3"/>
  <c r="BA149" i="3" s="1"/>
  <c r="AV118" i="3"/>
  <c r="BA118" i="3" s="1"/>
  <c r="AV69" i="3"/>
  <c r="BA69" i="3" s="1"/>
  <c r="AV68" i="3"/>
  <c r="BA68" i="3" s="1"/>
  <c r="AV109" i="3"/>
  <c r="BA109" i="3" s="1"/>
  <c r="AV47" i="3"/>
  <c r="BA47" i="3" s="1"/>
  <c r="AV241" i="3"/>
  <c r="BA241" i="3" s="1"/>
  <c r="AV79" i="3"/>
  <c r="BA79" i="3" s="1"/>
  <c r="AV192" i="3"/>
  <c r="BA192" i="3" s="1"/>
  <c r="AV195" i="3"/>
  <c r="BA195" i="3" s="1"/>
  <c r="AV188" i="3"/>
  <c r="BA188" i="3" s="1"/>
  <c r="AV113" i="3"/>
  <c r="BA113" i="3" s="1"/>
  <c r="AV184" i="3"/>
  <c r="BA184" i="3" s="1"/>
  <c r="AV111" i="3"/>
  <c r="BA111" i="3" s="1"/>
  <c r="AV66" i="3"/>
  <c r="BA66" i="3" s="1"/>
  <c r="AV210" i="3"/>
  <c r="BA210" i="3" s="1"/>
  <c r="AV32" i="3"/>
  <c r="BA32" i="3" s="1"/>
  <c r="AV108" i="3"/>
  <c r="BA108" i="3" s="1"/>
  <c r="AV156" i="3"/>
  <c r="BA156" i="3" s="1"/>
  <c r="AV39" i="3"/>
  <c r="BA39" i="3" s="1"/>
  <c r="AV61" i="3"/>
  <c r="BA61" i="3" s="1"/>
  <c r="AV31" i="3"/>
  <c r="BA31" i="3" s="1"/>
  <c r="AV71" i="3"/>
  <c r="BA71" i="3" s="1"/>
  <c r="AV124" i="3"/>
  <c r="BA124" i="3" s="1"/>
  <c r="AV128" i="3"/>
  <c r="BA128" i="3" s="1"/>
  <c r="AV155" i="3"/>
  <c r="BA155" i="3" s="1"/>
  <c r="AV238" i="3"/>
  <c r="BA238" i="3" s="1"/>
  <c r="AV129" i="3"/>
  <c r="BA129" i="3" s="1"/>
  <c r="AV193" i="3"/>
  <c r="BA193" i="3" s="1"/>
  <c r="AV58" i="3"/>
  <c r="BA58" i="3" s="1"/>
  <c r="AV218" i="3"/>
  <c r="BA218" i="3" s="1"/>
  <c r="AV27" i="3"/>
  <c r="BA27" i="3" s="1"/>
  <c r="AV51" i="3"/>
  <c r="BA51" i="3" s="1"/>
  <c r="AV158" i="3"/>
  <c r="BA158" i="3" s="1"/>
  <c r="AV200" i="3"/>
  <c r="BA200" i="3" s="1"/>
  <c r="AV151" i="3"/>
  <c r="BA151" i="3" s="1"/>
  <c r="AV215" i="3"/>
  <c r="BA215" i="3" s="1"/>
  <c r="AV163" i="3"/>
  <c r="BA163" i="3" s="1"/>
  <c r="AV67" i="3"/>
  <c r="BA67" i="3" s="1"/>
  <c r="AV80" i="3"/>
  <c r="BA80" i="3" s="1"/>
  <c r="AV52" i="3"/>
  <c r="BA52" i="3" s="1"/>
  <c r="AV123" i="3"/>
  <c r="BA123" i="3" s="1"/>
  <c r="AV194" i="3"/>
  <c r="BA194" i="3" s="1"/>
  <c r="AV157" i="3"/>
  <c r="BA157" i="3" s="1"/>
  <c r="AV196" i="3"/>
  <c r="BA196" i="3" s="1"/>
  <c r="AV171" i="3"/>
  <c r="BA171" i="3" s="1"/>
  <c r="AV212" i="3"/>
  <c r="BA212" i="3" s="1"/>
  <c r="AV103" i="3"/>
  <c r="BA103" i="3" s="1"/>
  <c r="AV208" i="3"/>
  <c r="BA208" i="3" s="1"/>
  <c r="AV133" i="3"/>
  <c r="BA133" i="3" s="1"/>
  <c r="AV116" i="3"/>
  <c r="BA116" i="3" s="1"/>
  <c r="AV97" i="3"/>
  <c r="BA97" i="3" s="1"/>
  <c r="AV59" i="3"/>
  <c r="BA59" i="3" s="1"/>
  <c r="AV112" i="3"/>
  <c r="BA112" i="3" s="1"/>
  <c r="AV46" i="3"/>
  <c r="BA46" i="3" s="1"/>
  <c r="AV96" i="3"/>
  <c r="BA96" i="3" s="1"/>
  <c r="AV225" i="3"/>
  <c r="BA225" i="3" s="1"/>
  <c r="AV45" i="3"/>
  <c r="BA45" i="3" s="1"/>
  <c r="AQ90" i="3" l="1"/>
  <c r="AR90" i="3" s="1"/>
  <c r="AQ211" i="3"/>
  <c r="AR211" i="3" s="1"/>
  <c r="AQ111" i="3"/>
  <c r="AR111" i="3" s="1"/>
  <c r="AQ104" i="3"/>
  <c r="AR104" i="3" s="1"/>
  <c r="AQ228" i="3"/>
  <c r="AR228" i="3" s="1"/>
  <c r="AQ131" i="3"/>
  <c r="AR131" i="3" s="1"/>
  <c r="AQ235" i="3"/>
  <c r="AR235" i="3" s="1"/>
  <c r="AQ71" i="3"/>
  <c r="AR71" i="3" s="1"/>
  <c r="AQ42" i="3"/>
  <c r="AR42" i="3" s="1"/>
  <c r="AQ128" i="3"/>
  <c r="AR128" i="3" s="1"/>
  <c r="AQ149" i="3"/>
  <c r="AR149" i="3" s="1"/>
  <c r="AQ48" i="3"/>
  <c r="AR48" i="3" s="1"/>
  <c r="AQ67" i="3"/>
  <c r="AR67" i="3" s="1"/>
  <c r="AQ28" i="3"/>
  <c r="AR28" i="3" s="1"/>
  <c r="AQ217" i="3"/>
  <c r="AR217" i="3" s="1"/>
  <c r="AQ124" i="3"/>
  <c r="AR124" i="3" s="1"/>
  <c r="AQ226" i="3"/>
  <c r="AR226" i="3" s="1"/>
  <c r="AQ26" i="3"/>
  <c r="AR26" i="3" s="1"/>
  <c r="AQ205" i="3"/>
  <c r="AR205" i="3" s="1"/>
  <c r="AQ148" i="3"/>
  <c r="AR148" i="3" s="1"/>
  <c r="AQ199" i="3"/>
  <c r="AR199" i="3" s="1"/>
  <c r="AQ181" i="3"/>
  <c r="AR181" i="3" s="1"/>
  <c r="AQ136" i="3"/>
  <c r="AR136" i="3" s="1"/>
  <c r="AQ190" i="3"/>
  <c r="AR190" i="3" s="1"/>
  <c r="AQ54" i="3"/>
  <c r="AR54" i="3" s="1"/>
  <c r="AQ147" i="3"/>
  <c r="AR147" i="3" s="1"/>
  <c r="AQ157" i="3"/>
  <c r="AR157" i="3" s="1"/>
  <c r="AQ69" i="3"/>
  <c r="AR69" i="3" s="1"/>
  <c r="AQ156" i="3"/>
  <c r="AR156" i="3" s="1"/>
  <c r="AQ75" i="3"/>
  <c r="AR75" i="3" s="1"/>
  <c r="AQ58" i="3"/>
  <c r="AR58" i="3" s="1"/>
  <c r="AQ46" i="3"/>
  <c r="AR46" i="3" s="1"/>
  <c r="AQ141" i="3"/>
  <c r="AR141" i="3" s="1"/>
  <c r="AQ70" i="3"/>
  <c r="AR70" i="3" s="1"/>
  <c r="AQ29" i="3"/>
  <c r="AR29" i="3" s="1"/>
  <c r="AQ51" i="3"/>
  <c r="AR51" i="3" s="1"/>
  <c r="AQ117" i="3"/>
  <c r="AR117" i="3" s="1"/>
  <c r="AQ108" i="3"/>
  <c r="AR108" i="3" s="1"/>
  <c r="AQ61" i="3"/>
  <c r="AR61" i="3" s="1"/>
  <c r="AQ192" i="3"/>
  <c r="AR192" i="3" s="1"/>
  <c r="AQ113" i="3"/>
  <c r="AR113" i="3" s="1"/>
  <c r="AQ66" i="3"/>
  <c r="AR66" i="3" s="1"/>
  <c r="AQ27" i="3"/>
  <c r="AR27" i="3" s="1"/>
  <c r="AQ170" i="3"/>
  <c r="AR170" i="3" s="1"/>
  <c r="AQ232" i="3"/>
  <c r="AR232" i="3" s="1"/>
  <c r="AQ101" i="3"/>
  <c r="AR101" i="3" s="1"/>
  <c r="AQ210" i="3"/>
  <c r="AR210" i="3" s="1"/>
  <c r="AQ236" i="3"/>
  <c r="AR236" i="3" s="1"/>
  <c r="AQ83" i="3"/>
  <c r="AR83" i="3" s="1"/>
  <c r="AQ216" i="3"/>
  <c r="AR216" i="3" s="1"/>
  <c r="AQ119" i="3"/>
  <c r="AR119" i="3" s="1"/>
  <c r="AR25" i="3"/>
  <c r="AQ219" i="3"/>
  <c r="AR219" i="3" s="1"/>
  <c r="AQ230" i="3"/>
  <c r="AR230" i="3" s="1"/>
  <c r="AQ100" i="3"/>
  <c r="AR100" i="3" s="1"/>
  <c r="AQ163" i="3"/>
  <c r="AR163" i="3" s="1"/>
  <c r="AQ154" i="3"/>
  <c r="AR154" i="3" s="1"/>
  <c r="AQ184" i="3"/>
  <c r="AR184" i="3" s="1"/>
  <c r="AQ139" i="3"/>
  <c r="AR139" i="3" s="1"/>
  <c r="AQ159" i="3"/>
  <c r="AR159" i="3" s="1"/>
  <c r="AQ55" i="3"/>
  <c r="AR55" i="3" s="1"/>
  <c r="AQ138" i="3"/>
  <c r="AR138" i="3" s="1"/>
  <c r="AQ200" i="3"/>
  <c r="AR200" i="3" s="1"/>
  <c r="AQ110" i="3"/>
  <c r="AR110" i="3" s="1"/>
  <c r="AQ135" i="3"/>
  <c r="AR135" i="3" s="1"/>
  <c r="AQ44" i="3"/>
  <c r="AR44" i="3" s="1"/>
  <c r="AQ193" i="3"/>
  <c r="AR193" i="3" s="1"/>
  <c r="AQ237" i="3"/>
  <c r="AR237" i="3" s="1"/>
  <c r="AQ62" i="3"/>
  <c r="AR62" i="3" s="1"/>
  <c r="AQ214" i="3"/>
  <c r="AR214" i="3" s="1"/>
  <c r="AQ229" i="3"/>
  <c r="AR229" i="3" s="1"/>
  <c r="AQ133" i="3"/>
  <c r="AR133" i="3" s="1"/>
  <c r="AQ145" i="3"/>
  <c r="AR145" i="3" s="1"/>
  <c r="AQ106" i="3"/>
  <c r="AR106" i="3" s="1"/>
  <c r="AQ102" i="3"/>
  <c r="AR102" i="3" s="1"/>
  <c r="AQ177" i="3"/>
  <c r="AR177" i="3" s="1"/>
  <c r="AQ207" i="3"/>
  <c r="AR207" i="3" s="1"/>
  <c r="AQ112" i="3"/>
  <c r="AR112" i="3" s="1"/>
  <c r="AQ146" i="3"/>
  <c r="AR146" i="3" s="1"/>
  <c r="AQ195" i="3"/>
  <c r="AR195" i="3" s="1"/>
  <c r="AQ241" i="3"/>
  <c r="AR241" i="3" s="1"/>
  <c r="AQ60" i="3"/>
  <c r="AR60" i="3" s="1"/>
  <c r="AQ242" i="3"/>
  <c r="AR242" i="3" s="1"/>
  <c r="AQ40" i="3"/>
  <c r="AR40" i="3" s="1"/>
  <c r="AQ238" i="3"/>
  <c r="AR238" i="3" s="1"/>
  <c r="AQ188" i="3"/>
  <c r="AR188" i="3" s="1"/>
  <c r="AQ107" i="3"/>
  <c r="AR107" i="3" s="1"/>
  <c r="AQ176" i="3"/>
  <c r="AR176" i="3" s="1"/>
  <c r="AQ222" i="3"/>
  <c r="AR222" i="3" s="1"/>
  <c r="AQ227" i="3"/>
  <c r="AR227" i="3" s="1"/>
  <c r="AQ194" i="3"/>
  <c r="AR194" i="3" s="1"/>
  <c r="AQ34" i="3"/>
  <c r="AR34" i="3" s="1"/>
  <c r="AQ187" i="3"/>
  <c r="AR187" i="3" s="1"/>
  <c r="AQ63" i="3"/>
  <c r="AR63" i="3" s="1"/>
  <c r="AQ87" i="3"/>
  <c r="AR87" i="3" s="1"/>
  <c r="AQ171" i="3"/>
  <c r="AR171" i="3" s="1"/>
  <c r="AQ130" i="3"/>
  <c r="AR130" i="3" s="1"/>
  <c r="AQ198" i="3"/>
  <c r="AR198" i="3" s="1"/>
  <c r="AQ162" i="3"/>
  <c r="AR162" i="3" s="1"/>
  <c r="AQ121" i="3"/>
  <c r="AR121" i="3" s="1"/>
  <c r="AQ153" i="3"/>
  <c r="AR153" i="3" s="1"/>
  <c r="AQ134" i="3"/>
  <c r="AR134" i="3" s="1"/>
  <c r="AQ132" i="3"/>
  <c r="AR132" i="3" s="1"/>
  <c r="AQ35" i="3"/>
  <c r="AR35" i="3" s="1"/>
  <c r="AQ45" i="3"/>
  <c r="AR45" i="3" s="1"/>
  <c r="AQ169" i="3"/>
  <c r="AR169" i="3" s="1"/>
  <c r="AQ82" i="3"/>
  <c r="AR82" i="3" s="1"/>
  <c r="AQ118" i="3"/>
  <c r="AR118" i="3" s="1"/>
  <c r="AQ41" i="3"/>
  <c r="AR41" i="3" s="1"/>
  <c r="AQ142" i="3"/>
  <c r="AR142" i="3" s="1"/>
  <c r="AQ152" i="3"/>
  <c r="AR152" i="3" s="1"/>
  <c r="AQ85" i="3"/>
  <c r="AR85" i="3" s="1"/>
  <c r="AQ209" i="3"/>
  <c r="AR209" i="3" s="1"/>
  <c r="AQ49" i="3"/>
  <c r="AR49" i="3" s="1"/>
  <c r="AQ80" i="3"/>
  <c r="AR80" i="3" s="1"/>
  <c r="AQ164" i="3"/>
  <c r="AR164" i="3" s="1"/>
  <c r="AQ189" i="3"/>
  <c r="AR189" i="3" s="1"/>
  <c r="AQ57" i="3"/>
  <c r="AR57" i="3" s="1"/>
  <c r="AQ78" i="3"/>
  <c r="AR78" i="3" s="1"/>
  <c r="AQ56" i="3"/>
  <c r="AR56" i="3" s="1"/>
  <c r="AQ92" i="3"/>
  <c r="AR92" i="3" s="1"/>
  <c r="AQ93" i="3"/>
  <c r="AR93" i="3" s="1"/>
  <c r="AQ173" i="3"/>
  <c r="AR173" i="3" s="1"/>
  <c r="AQ72" i="3"/>
  <c r="AR72" i="3" s="1"/>
  <c r="AQ97" i="3"/>
  <c r="AR97" i="3" s="1"/>
  <c r="AQ99" i="3"/>
  <c r="AR99" i="3" s="1"/>
  <c r="AQ103" i="3"/>
  <c r="AR103" i="3" s="1"/>
  <c r="AQ225" i="3"/>
  <c r="AR225" i="3" s="1"/>
  <c r="AQ186" i="3"/>
  <c r="AR186" i="3" s="1"/>
  <c r="AQ140" i="3"/>
  <c r="AR140" i="3" s="1"/>
  <c r="AQ33" i="3"/>
  <c r="AR33" i="3" s="1"/>
  <c r="AQ185" i="3"/>
  <c r="AR185" i="3" s="1"/>
  <c r="AQ79" i="3"/>
  <c r="AR79" i="3" s="1"/>
  <c r="AQ81" i="3"/>
  <c r="AR81" i="3" s="1"/>
  <c r="AQ202" i="3"/>
  <c r="AR202" i="3" s="1"/>
  <c r="AQ88" i="3"/>
  <c r="AR88" i="3" s="1"/>
  <c r="AQ47" i="3"/>
  <c r="AR47" i="3" s="1"/>
  <c r="AQ239" i="3"/>
  <c r="AR239" i="3" s="1"/>
  <c r="AQ150" i="3"/>
  <c r="AR150" i="3" s="1"/>
  <c r="AQ120" i="3"/>
  <c r="AR120" i="3" s="1"/>
  <c r="AQ172" i="3"/>
  <c r="AR172" i="3" s="1"/>
  <c r="AQ174" i="3"/>
  <c r="AR174" i="3" s="1"/>
  <c r="AQ31" i="3"/>
  <c r="AR31" i="3" s="1"/>
  <c r="AQ151" i="3"/>
  <c r="AR151" i="3" s="1"/>
  <c r="AQ123" i="3"/>
  <c r="AR123" i="3" s="1"/>
  <c r="AQ168" i="3"/>
  <c r="AR168" i="3" s="1"/>
  <c r="AQ74" i="3"/>
  <c r="AR74" i="3" s="1"/>
  <c r="AQ212" i="3"/>
  <c r="AR212" i="3" s="1"/>
  <c r="AQ158" i="3"/>
  <c r="AR158" i="3" s="1"/>
  <c r="AQ166" i="3"/>
  <c r="AR166" i="3" s="1"/>
  <c r="AQ52" i="3"/>
  <c r="AR52" i="3" s="1"/>
  <c r="AQ122" i="3"/>
  <c r="AR122" i="3" s="1"/>
  <c r="AQ220" i="3"/>
  <c r="AR220" i="3" s="1"/>
  <c r="AQ109" i="3"/>
  <c r="AR109" i="3" s="1"/>
  <c r="AQ77" i="3"/>
  <c r="AR77" i="3" s="1"/>
  <c r="AQ127" i="3"/>
  <c r="AR127" i="3" s="1"/>
  <c r="AQ233" i="3"/>
  <c r="AR233" i="3" s="1"/>
  <c r="AQ240" i="3"/>
  <c r="AR240" i="3" s="1"/>
  <c r="AQ39" i="3"/>
  <c r="AR39" i="3" s="1"/>
  <c r="AQ125" i="3"/>
  <c r="AR125" i="3" s="1"/>
  <c r="AQ89" i="3"/>
  <c r="AR89" i="3" s="1"/>
  <c r="AQ221" i="3"/>
  <c r="AR221" i="3" s="1"/>
  <c r="AQ86" i="3"/>
  <c r="AR86" i="3" s="1"/>
  <c r="AQ180" i="3"/>
  <c r="AR180" i="3" s="1"/>
  <c r="AQ215" i="3"/>
  <c r="AR215" i="3" s="1"/>
  <c r="AQ36" i="3"/>
  <c r="AR36" i="3" s="1"/>
  <c r="AQ206" i="3"/>
  <c r="AR206" i="3" s="1"/>
  <c r="AQ196" i="3"/>
  <c r="AR196" i="3" s="1"/>
  <c r="AQ191" i="3"/>
  <c r="AR191" i="3" s="1"/>
  <c r="AQ197" i="3"/>
  <c r="AR197" i="3" s="1"/>
  <c r="AQ179" i="3"/>
  <c r="AR179" i="3" s="1"/>
  <c r="AQ84" i="3"/>
  <c r="AR84" i="3" s="1"/>
  <c r="AQ91" i="3"/>
  <c r="AR91" i="3" s="1"/>
  <c r="AQ137" i="3"/>
  <c r="AR137" i="3" s="1"/>
  <c r="AQ234" i="3"/>
  <c r="AR234" i="3" s="1"/>
  <c r="AQ32" i="3"/>
  <c r="AR32" i="3" s="1"/>
  <c r="AQ218" i="3"/>
  <c r="AR218" i="3" s="1"/>
  <c r="AQ98" i="3"/>
  <c r="AR98" i="3" s="1"/>
  <c r="AQ53" i="3"/>
  <c r="AR53" i="3" s="1"/>
  <c r="AQ208" i="3"/>
  <c r="AR208" i="3" s="1"/>
  <c r="AQ30" i="3"/>
  <c r="AR30" i="3" s="1"/>
  <c r="AQ183" i="3"/>
  <c r="AR183" i="3" s="1"/>
  <c r="AQ143" i="3"/>
  <c r="AR143" i="3" s="1"/>
  <c r="AQ201" i="3"/>
  <c r="AR201" i="3" s="1"/>
  <c r="AQ50" i="3"/>
  <c r="AR50" i="3" s="1"/>
  <c r="AQ129" i="3"/>
  <c r="AR129" i="3" s="1"/>
  <c r="AQ165" i="3"/>
  <c r="AR165" i="3" s="1"/>
  <c r="AQ59" i="3"/>
  <c r="AR59" i="3" s="1"/>
  <c r="AQ95" i="3"/>
  <c r="AR95" i="3" s="1"/>
  <c r="AQ231" i="3"/>
  <c r="AR231" i="3" s="1"/>
  <c r="AQ224" i="3"/>
  <c r="AR224" i="3" s="1"/>
  <c r="AQ203" i="3"/>
  <c r="AR203" i="3" s="1"/>
  <c r="AQ68" i="3"/>
  <c r="AR68" i="3" s="1"/>
  <c r="AQ94" i="3"/>
  <c r="AR94" i="3" s="1"/>
  <c r="AQ116" i="3"/>
  <c r="AR116" i="3" s="1"/>
  <c r="AQ114" i="3"/>
  <c r="AR114" i="3" s="1"/>
  <c r="AQ160" i="3"/>
  <c r="AR160" i="3" s="1"/>
  <c r="AQ161" i="3"/>
  <c r="AR161" i="3" s="1"/>
  <c r="AQ155" i="3"/>
  <c r="AR155" i="3" s="1"/>
  <c r="AQ105" i="3"/>
  <c r="AR105" i="3" s="1"/>
  <c r="AQ76" i="3"/>
  <c r="AR76" i="3" s="1"/>
  <c r="AQ126" i="3"/>
  <c r="AR126" i="3" s="1"/>
  <c r="AQ175" i="3"/>
  <c r="AR175" i="3" s="1"/>
  <c r="AQ43" i="3"/>
  <c r="AR43" i="3" s="1"/>
  <c r="AQ178" i="3"/>
  <c r="AR178" i="3" s="1"/>
  <c r="AQ64" i="3"/>
  <c r="AR64" i="3" s="1"/>
  <c r="AQ115" i="3"/>
  <c r="AR115" i="3" s="1"/>
  <c r="AQ204" i="3"/>
  <c r="AR204" i="3" s="1"/>
  <c r="AQ37" i="3"/>
  <c r="AR37" i="3" s="1"/>
  <c r="AQ73" i="3"/>
  <c r="AR73" i="3" s="1"/>
  <c r="AQ182" i="3"/>
  <c r="AR182" i="3" s="1"/>
  <c r="AQ144" i="3"/>
  <c r="AR144" i="3" s="1"/>
  <c r="AQ65" i="3"/>
  <c r="AR65" i="3" s="1"/>
  <c r="AQ96" i="3"/>
  <c r="AR96" i="3" s="1"/>
  <c r="AQ213" i="3"/>
  <c r="AR213" i="3" s="1"/>
  <c r="AQ223" i="3"/>
  <c r="AR223" i="3" s="1"/>
  <c r="AQ38" i="3"/>
  <c r="AR38" i="3" s="1"/>
  <c r="AQ167" i="3"/>
  <c r="AR167" i="3" s="1"/>
  <c r="AX223" i="3" l="1"/>
  <c r="AW223" i="3"/>
  <c r="AX73" i="3"/>
  <c r="AW73" i="3"/>
  <c r="AW161" i="3"/>
  <c r="AX161" i="3"/>
  <c r="AX183" i="3"/>
  <c r="AW183" i="3"/>
  <c r="AX32" i="3"/>
  <c r="AW32" i="3"/>
  <c r="AW197" i="3"/>
  <c r="AX197" i="3"/>
  <c r="AX240" i="3"/>
  <c r="AW240" i="3"/>
  <c r="AX168" i="3"/>
  <c r="AW168" i="3"/>
  <c r="AX88" i="3"/>
  <c r="AW88" i="3"/>
  <c r="AX49" i="3"/>
  <c r="AW49" i="3"/>
  <c r="AX60" i="3"/>
  <c r="AW60" i="3"/>
  <c r="AX163" i="3"/>
  <c r="AW163" i="3"/>
  <c r="AX228" i="3"/>
  <c r="AW228" i="3"/>
  <c r="AX175" i="3"/>
  <c r="AW175" i="3"/>
  <c r="AX160" i="3"/>
  <c r="AW160" i="3"/>
  <c r="AX234" i="3"/>
  <c r="AW234" i="3"/>
  <c r="AX91" i="3"/>
  <c r="AW91" i="3"/>
  <c r="AX206" i="3"/>
  <c r="AW206" i="3"/>
  <c r="AX125" i="3"/>
  <c r="AW125" i="3"/>
  <c r="AX127" i="3"/>
  <c r="AW127" i="3"/>
  <c r="AX122" i="3"/>
  <c r="AW122" i="3"/>
  <c r="AX166" i="3"/>
  <c r="AW166" i="3"/>
  <c r="AX174" i="3"/>
  <c r="AW174" i="3"/>
  <c r="AX120" i="3"/>
  <c r="AW120" i="3"/>
  <c r="AX239" i="3"/>
  <c r="AW239" i="3"/>
  <c r="AX81" i="3"/>
  <c r="AW81" i="3"/>
  <c r="AX140" i="3"/>
  <c r="AW140" i="3"/>
  <c r="AX225" i="3"/>
  <c r="AW225" i="3"/>
  <c r="AX99" i="3"/>
  <c r="AW99" i="3"/>
  <c r="AX72" i="3"/>
  <c r="AW72" i="3"/>
  <c r="AX56" i="3"/>
  <c r="AW56" i="3"/>
  <c r="AX57" i="3"/>
  <c r="AW57" i="3"/>
  <c r="AX164" i="3"/>
  <c r="AW164" i="3"/>
  <c r="AX85" i="3"/>
  <c r="AW85" i="3"/>
  <c r="AX142" i="3"/>
  <c r="AW142" i="3"/>
  <c r="AX118" i="3"/>
  <c r="AW118" i="3"/>
  <c r="AX169" i="3"/>
  <c r="AW169" i="3"/>
  <c r="AX35" i="3"/>
  <c r="AW35" i="3"/>
  <c r="AX134" i="3"/>
  <c r="AW134" i="3"/>
  <c r="AX121" i="3"/>
  <c r="AW121" i="3"/>
  <c r="AX198" i="3"/>
  <c r="AW198" i="3"/>
  <c r="AX171" i="3"/>
  <c r="AW171" i="3"/>
  <c r="AX63" i="3"/>
  <c r="AW63" i="3"/>
  <c r="AX34" i="3"/>
  <c r="AW34" i="3"/>
  <c r="AX176" i="3"/>
  <c r="AW176" i="3"/>
  <c r="AX40" i="3"/>
  <c r="AW40" i="3"/>
  <c r="AW195" i="3"/>
  <c r="AX195" i="3"/>
  <c r="AX112" i="3"/>
  <c r="AW112" i="3"/>
  <c r="AX133" i="3"/>
  <c r="AW133" i="3"/>
  <c r="AX214" i="3"/>
  <c r="AW214" i="3"/>
  <c r="AW237" i="3"/>
  <c r="AX237" i="3"/>
  <c r="AX138" i="3"/>
  <c r="AW138" i="3"/>
  <c r="AX159" i="3"/>
  <c r="AW159" i="3"/>
  <c r="AX184" i="3"/>
  <c r="AW184" i="3"/>
  <c r="AX25" i="3"/>
  <c r="AW25" i="3"/>
  <c r="BD25" i="3" s="1"/>
  <c r="AX66" i="3"/>
  <c r="AW66" i="3"/>
  <c r="AW192" i="3"/>
  <c r="AX192" i="3"/>
  <c r="AX70" i="3"/>
  <c r="AW70" i="3"/>
  <c r="AX46" i="3"/>
  <c r="AW46" i="3"/>
  <c r="AX75" i="3"/>
  <c r="AW75" i="3"/>
  <c r="AX147" i="3"/>
  <c r="AW147" i="3"/>
  <c r="AX26" i="3"/>
  <c r="AW26" i="3"/>
  <c r="AW124" i="3"/>
  <c r="AX124" i="3"/>
  <c r="AX71" i="3"/>
  <c r="AW71" i="3"/>
  <c r="AW211" i="3"/>
  <c r="AX211" i="3"/>
  <c r="AW204" i="3"/>
  <c r="AX204" i="3"/>
  <c r="AX126" i="3"/>
  <c r="AW126" i="3"/>
  <c r="AW231" i="3"/>
  <c r="AX231" i="3"/>
  <c r="AX129" i="3"/>
  <c r="AW129" i="3"/>
  <c r="AW208" i="3"/>
  <c r="AX208" i="3"/>
  <c r="AX137" i="3"/>
  <c r="AW137" i="3"/>
  <c r="AX109" i="3"/>
  <c r="AW109" i="3"/>
  <c r="AX151" i="3"/>
  <c r="AW151" i="3"/>
  <c r="AX227" i="3"/>
  <c r="AW227" i="3"/>
  <c r="AX188" i="3"/>
  <c r="AW188" i="3"/>
  <c r="AX106" i="3"/>
  <c r="AW106" i="3"/>
  <c r="AX110" i="3"/>
  <c r="AW110" i="3"/>
  <c r="AX230" i="3"/>
  <c r="AW230" i="3"/>
  <c r="AX83" i="3"/>
  <c r="AW83" i="3"/>
  <c r="AX61" i="3"/>
  <c r="AW61" i="3"/>
  <c r="AX58" i="3"/>
  <c r="AW58" i="3"/>
  <c r="AX157" i="3"/>
  <c r="AW157" i="3"/>
  <c r="AW199" i="3"/>
  <c r="AX199" i="3"/>
  <c r="AW149" i="3"/>
  <c r="AX149" i="3"/>
  <c r="AX235" i="3"/>
  <c r="AW235" i="3"/>
  <c r="AX38" i="3"/>
  <c r="AW38" i="3"/>
  <c r="AX76" i="3"/>
  <c r="AW76" i="3"/>
  <c r="AX65" i="3"/>
  <c r="AW65" i="3"/>
  <c r="AX182" i="3"/>
  <c r="AW182" i="3"/>
  <c r="AX37" i="3"/>
  <c r="AW37" i="3"/>
  <c r="AX115" i="3"/>
  <c r="AW115" i="3"/>
  <c r="AX178" i="3"/>
  <c r="AW178" i="3"/>
  <c r="AX116" i="3"/>
  <c r="AW116" i="3"/>
  <c r="AX68" i="3"/>
  <c r="AW68" i="3"/>
  <c r="AX224" i="3"/>
  <c r="AW224" i="3"/>
  <c r="AX95" i="3"/>
  <c r="AW95" i="3"/>
  <c r="AX165" i="3"/>
  <c r="AW165" i="3"/>
  <c r="AX50" i="3"/>
  <c r="AW50" i="3"/>
  <c r="AX143" i="3"/>
  <c r="AW143" i="3"/>
  <c r="AX30" i="3"/>
  <c r="AW30" i="3"/>
  <c r="AX53" i="3"/>
  <c r="AW53" i="3"/>
  <c r="AW218" i="3"/>
  <c r="AX218" i="3"/>
  <c r="AX179" i="3"/>
  <c r="AW179" i="3"/>
  <c r="AW191" i="3"/>
  <c r="AX191" i="3"/>
  <c r="AW215" i="3"/>
  <c r="AX215" i="3"/>
  <c r="AX86" i="3"/>
  <c r="AW86" i="3"/>
  <c r="AX39" i="3"/>
  <c r="AW39" i="3"/>
  <c r="AW233" i="3"/>
  <c r="AX233" i="3"/>
  <c r="AW52" i="3"/>
  <c r="AX52" i="3"/>
  <c r="AX123" i="3"/>
  <c r="AW123" i="3"/>
  <c r="AX150" i="3"/>
  <c r="AW150" i="3"/>
  <c r="AX47" i="3"/>
  <c r="AW47" i="3"/>
  <c r="AX202" i="3"/>
  <c r="AW202" i="3"/>
  <c r="AW186" i="3"/>
  <c r="AX186" i="3"/>
  <c r="AX173" i="3"/>
  <c r="AW173" i="3"/>
  <c r="AW209" i="3"/>
  <c r="AX209" i="3"/>
  <c r="AX82" i="3"/>
  <c r="AW82" i="3"/>
  <c r="AX45" i="3"/>
  <c r="AW45" i="3"/>
  <c r="AW222" i="3"/>
  <c r="AX222" i="3"/>
  <c r="AX107" i="3"/>
  <c r="AW107" i="3"/>
  <c r="AX242" i="3"/>
  <c r="AW242" i="3"/>
  <c r="AX241" i="3"/>
  <c r="AW241" i="3"/>
  <c r="AX135" i="3"/>
  <c r="AW135" i="3"/>
  <c r="AW200" i="3"/>
  <c r="AX200" i="3"/>
  <c r="AW219" i="3"/>
  <c r="AX219" i="3"/>
  <c r="AX119" i="3"/>
  <c r="AW119" i="3"/>
  <c r="AX216" i="3"/>
  <c r="AW216" i="3"/>
  <c r="AX236" i="3"/>
  <c r="AW236" i="3"/>
  <c r="AX101" i="3"/>
  <c r="AW101" i="3"/>
  <c r="AW170" i="3"/>
  <c r="AX170" i="3"/>
  <c r="AX108" i="3"/>
  <c r="AW108" i="3"/>
  <c r="AX51" i="3"/>
  <c r="AW51" i="3"/>
  <c r="AX69" i="3"/>
  <c r="AW69" i="3"/>
  <c r="AX190" i="3"/>
  <c r="AW190" i="3"/>
  <c r="AX181" i="3"/>
  <c r="AW181" i="3"/>
  <c r="AX148" i="3"/>
  <c r="AW148" i="3"/>
  <c r="AX28" i="3"/>
  <c r="AW28" i="3"/>
  <c r="AX48" i="3"/>
  <c r="AW48" i="3"/>
  <c r="AX128" i="3"/>
  <c r="AW128" i="3"/>
  <c r="AX131" i="3"/>
  <c r="AW131" i="3"/>
  <c r="AX104" i="3"/>
  <c r="AW104" i="3"/>
  <c r="AX64" i="3"/>
  <c r="AW64" i="3"/>
  <c r="AW203" i="3"/>
  <c r="AX203" i="3"/>
  <c r="AW201" i="3"/>
  <c r="AX201" i="3"/>
  <c r="AX98" i="3"/>
  <c r="AW98" i="3"/>
  <c r="AX221" i="3"/>
  <c r="AW221" i="3"/>
  <c r="AW212" i="3"/>
  <c r="AX212" i="3"/>
  <c r="AW185" i="3"/>
  <c r="AX185" i="3"/>
  <c r="AX93" i="3"/>
  <c r="AW93" i="3"/>
  <c r="AX177" i="3"/>
  <c r="AW177" i="3"/>
  <c r="AX44" i="3"/>
  <c r="AW44" i="3"/>
  <c r="AX27" i="3"/>
  <c r="AW27" i="3"/>
  <c r="AX156" i="3"/>
  <c r="AW156" i="3"/>
  <c r="AX226" i="3"/>
  <c r="AW226" i="3"/>
  <c r="AX67" i="3"/>
  <c r="AW67" i="3"/>
  <c r="AX42" i="3"/>
  <c r="AW42" i="3"/>
  <c r="AX111" i="3"/>
  <c r="AW111" i="3"/>
  <c r="AW213" i="3"/>
  <c r="AX213" i="3"/>
  <c r="AX155" i="3"/>
  <c r="AW155" i="3"/>
  <c r="AX167" i="3"/>
  <c r="AW167" i="3"/>
  <c r="AX96" i="3"/>
  <c r="AW96" i="3"/>
  <c r="AX144" i="3"/>
  <c r="AW144" i="3"/>
  <c r="AX43" i="3"/>
  <c r="AW43" i="3"/>
  <c r="AX105" i="3"/>
  <c r="AW105" i="3"/>
  <c r="AX114" i="3"/>
  <c r="AW114" i="3"/>
  <c r="AX94" i="3"/>
  <c r="AW94" i="3"/>
  <c r="AX59" i="3"/>
  <c r="AW59" i="3"/>
  <c r="AX84" i="3"/>
  <c r="AW84" i="3"/>
  <c r="AW196" i="3"/>
  <c r="AX196" i="3"/>
  <c r="AX36" i="3"/>
  <c r="AW36" i="3"/>
  <c r="AW180" i="3"/>
  <c r="AX180" i="3"/>
  <c r="AX89" i="3"/>
  <c r="AW89" i="3"/>
  <c r="AX77" i="3"/>
  <c r="AW77" i="3"/>
  <c r="AX220" i="3"/>
  <c r="AW220" i="3"/>
  <c r="AX158" i="3"/>
  <c r="AW158" i="3"/>
  <c r="AW74" i="3"/>
  <c r="AX74" i="3"/>
  <c r="AX31" i="3"/>
  <c r="AW31" i="3"/>
  <c r="AX172" i="3"/>
  <c r="AW172" i="3"/>
  <c r="AX79" i="3"/>
  <c r="AW79" i="3"/>
  <c r="AX33" i="3"/>
  <c r="AW33" i="3"/>
  <c r="AW103" i="3"/>
  <c r="AX103" i="3"/>
  <c r="AX97" i="3"/>
  <c r="AW97" i="3"/>
  <c r="AX92" i="3"/>
  <c r="AW92" i="3"/>
  <c r="AX78" i="3"/>
  <c r="AW78" i="3"/>
  <c r="AX189" i="3"/>
  <c r="AW189" i="3"/>
  <c r="AX80" i="3"/>
  <c r="AW80" i="3"/>
  <c r="AX152" i="3"/>
  <c r="AW152" i="3"/>
  <c r="AX41" i="3"/>
  <c r="AW41" i="3"/>
  <c r="AX132" i="3"/>
  <c r="AW132" i="3"/>
  <c r="AX153" i="3"/>
  <c r="AW153" i="3"/>
  <c r="AX162" i="3"/>
  <c r="AW162" i="3"/>
  <c r="AX130" i="3"/>
  <c r="AW130" i="3"/>
  <c r="AX87" i="3"/>
  <c r="AW87" i="3"/>
  <c r="AW187" i="3"/>
  <c r="AX187" i="3"/>
  <c r="AW194" i="3"/>
  <c r="AX194" i="3"/>
  <c r="AX238" i="3"/>
  <c r="AW238" i="3"/>
  <c r="AX146" i="3"/>
  <c r="AW146" i="3"/>
  <c r="AX207" i="3"/>
  <c r="AW207" i="3"/>
  <c r="AX102" i="3"/>
  <c r="AW102" i="3"/>
  <c r="AX145" i="3"/>
  <c r="AW145" i="3"/>
  <c r="AX229" i="3"/>
  <c r="AW229" i="3"/>
  <c r="AX62" i="3"/>
  <c r="AW62" i="3"/>
  <c r="AW193" i="3"/>
  <c r="AX193" i="3"/>
  <c r="AX55" i="3"/>
  <c r="AW55" i="3"/>
  <c r="AX139" i="3"/>
  <c r="AW139" i="3"/>
  <c r="AX154" i="3"/>
  <c r="AW154" i="3"/>
  <c r="AX100" i="3"/>
  <c r="AW100" i="3"/>
  <c r="AW210" i="3"/>
  <c r="AX210" i="3"/>
  <c r="AW232" i="3"/>
  <c r="AX232" i="3"/>
  <c r="AX113" i="3"/>
  <c r="AW113" i="3"/>
  <c r="AX117" i="3"/>
  <c r="AW117" i="3"/>
  <c r="AX29" i="3"/>
  <c r="AW29" i="3"/>
  <c r="AX141" i="3"/>
  <c r="AW141" i="3"/>
  <c r="AX54" i="3"/>
  <c r="AW54" i="3"/>
  <c r="AX136" i="3"/>
  <c r="AW136" i="3"/>
  <c r="AW205" i="3"/>
  <c r="AX205" i="3"/>
  <c r="AW217" i="3"/>
  <c r="AX217" i="3"/>
  <c r="AX90" i="3"/>
  <c r="AW90" i="3"/>
  <c r="BD113" i="3" l="1"/>
  <c r="BE113" i="3" s="1"/>
  <c r="BB113" i="3"/>
  <c r="BC113" i="3" s="1"/>
  <c r="BB62" i="3"/>
  <c r="BC62" i="3" s="1"/>
  <c r="BD62" i="3"/>
  <c r="BE62" i="3" s="1"/>
  <c r="BB238" i="3"/>
  <c r="BC238" i="3" s="1"/>
  <c r="BD238" i="3"/>
  <c r="BE238" i="3" s="1"/>
  <c r="BB130" i="3"/>
  <c r="BC130" i="3" s="1"/>
  <c r="BD130" i="3"/>
  <c r="BE130" i="3" s="1"/>
  <c r="BB80" i="3"/>
  <c r="BC80" i="3" s="1"/>
  <c r="BD80" i="3"/>
  <c r="BE80" i="3" s="1"/>
  <c r="BB172" i="3"/>
  <c r="BC172" i="3" s="1"/>
  <c r="BD172" i="3"/>
  <c r="BE172" i="3" s="1"/>
  <c r="BB89" i="3"/>
  <c r="BC89" i="3" s="1"/>
  <c r="BD89" i="3"/>
  <c r="BE89" i="3" s="1"/>
  <c r="BB94" i="3"/>
  <c r="BC94" i="3" s="1"/>
  <c r="BD94" i="3"/>
  <c r="BE94" i="3" s="1"/>
  <c r="BB105" i="3"/>
  <c r="BC105" i="3" s="1"/>
  <c r="BD105" i="3"/>
  <c r="BE105" i="3" s="1"/>
  <c r="BD27" i="3"/>
  <c r="BE27" i="3" s="1"/>
  <c r="BB27" i="3"/>
  <c r="BC27" i="3" s="1"/>
  <c r="BD221" i="3"/>
  <c r="BE221" i="3" s="1"/>
  <c r="BB221" i="3"/>
  <c r="BC221" i="3" s="1"/>
  <c r="BD48" i="3"/>
  <c r="BE48" i="3" s="1"/>
  <c r="BB48" i="3"/>
  <c r="BC48" i="3" s="1"/>
  <c r="BB51" i="3"/>
  <c r="BC51" i="3" s="1"/>
  <c r="BD51" i="3"/>
  <c r="BE51" i="3" s="1"/>
  <c r="BB236" i="3"/>
  <c r="BC236" i="3" s="1"/>
  <c r="BD236" i="3"/>
  <c r="BE236" i="3" s="1"/>
  <c r="BD241" i="3"/>
  <c r="BE241" i="3" s="1"/>
  <c r="BB241" i="3"/>
  <c r="BC241" i="3" s="1"/>
  <c r="BB123" i="3"/>
  <c r="BC123" i="3" s="1"/>
  <c r="BD123" i="3"/>
  <c r="BE123" i="3" s="1"/>
  <c r="BB86" i="3"/>
  <c r="BC86" i="3" s="1"/>
  <c r="BD86" i="3"/>
  <c r="BE86" i="3" s="1"/>
  <c r="BB30" i="3"/>
  <c r="BC30" i="3" s="1"/>
  <c r="BD30" i="3"/>
  <c r="BE30" i="3" s="1"/>
  <c r="BB68" i="3"/>
  <c r="BC68" i="3" s="1"/>
  <c r="BD68" i="3"/>
  <c r="BE68" i="3" s="1"/>
  <c r="BB65" i="3"/>
  <c r="BC65" i="3" s="1"/>
  <c r="BD65" i="3"/>
  <c r="BE65" i="3" s="1"/>
  <c r="BB61" i="3"/>
  <c r="BC61" i="3" s="1"/>
  <c r="BD61" i="3"/>
  <c r="BE61" i="3" s="1"/>
  <c r="BD227" i="3"/>
  <c r="BE227" i="3" s="1"/>
  <c r="BB227" i="3"/>
  <c r="BC227" i="3" s="1"/>
  <c r="BD75" i="3"/>
  <c r="BE75" i="3" s="1"/>
  <c r="BB75" i="3"/>
  <c r="BC75" i="3" s="1"/>
  <c r="BB184" i="3"/>
  <c r="BC184" i="3" s="1"/>
  <c r="BD184" i="3"/>
  <c r="BE184" i="3" s="1"/>
  <c r="BB214" i="3"/>
  <c r="BC214" i="3" s="1"/>
  <c r="BD214" i="3"/>
  <c r="BE214" i="3" s="1"/>
  <c r="BB40" i="3"/>
  <c r="BC40" i="3" s="1"/>
  <c r="BD40" i="3"/>
  <c r="BE40" i="3" s="1"/>
  <c r="BB171" i="3"/>
  <c r="BC171" i="3" s="1"/>
  <c r="BD171" i="3"/>
  <c r="BE171" i="3" s="1"/>
  <c r="BB35" i="3"/>
  <c r="BC35" i="3" s="1"/>
  <c r="BD35" i="3"/>
  <c r="BE35" i="3" s="1"/>
  <c r="BB85" i="3"/>
  <c r="BC85" i="3" s="1"/>
  <c r="BD85" i="3"/>
  <c r="BE85" i="3" s="1"/>
  <c r="BB72" i="3"/>
  <c r="BC72" i="3" s="1"/>
  <c r="BD72" i="3"/>
  <c r="BE72" i="3" s="1"/>
  <c r="BB81" i="3"/>
  <c r="BC81" i="3" s="1"/>
  <c r="BD81" i="3"/>
  <c r="BE81" i="3" s="1"/>
  <c r="BB166" i="3"/>
  <c r="BC166" i="3" s="1"/>
  <c r="BD166" i="3"/>
  <c r="BE166" i="3" s="1"/>
  <c r="BD234" i="3"/>
  <c r="BE234" i="3" s="1"/>
  <c r="BB234" i="3"/>
  <c r="BC234" i="3" s="1"/>
  <c r="BD163" i="3"/>
  <c r="BE163" i="3" s="1"/>
  <c r="BB163" i="3"/>
  <c r="BC163" i="3" s="1"/>
  <c r="BD168" i="3"/>
  <c r="BE168" i="3" s="1"/>
  <c r="BB168" i="3"/>
  <c r="BC168" i="3" s="1"/>
  <c r="BB73" i="3"/>
  <c r="BC73" i="3" s="1"/>
  <c r="BD73" i="3"/>
  <c r="BE73" i="3" s="1"/>
  <c r="BB205" i="3"/>
  <c r="BC205" i="3" s="1"/>
  <c r="BD205" i="3"/>
  <c r="BE205" i="3" s="1"/>
  <c r="BB210" i="3"/>
  <c r="BC210" i="3" s="1"/>
  <c r="BD210" i="3"/>
  <c r="BE210" i="3" s="1"/>
  <c r="BB187" i="3"/>
  <c r="BC187" i="3" s="1"/>
  <c r="BD187" i="3"/>
  <c r="BE187" i="3" s="1"/>
  <c r="BB74" i="3"/>
  <c r="BC74" i="3" s="1"/>
  <c r="BD74" i="3"/>
  <c r="BE74" i="3" s="1"/>
  <c r="BB213" i="3"/>
  <c r="BC213" i="3" s="1"/>
  <c r="BD213" i="3"/>
  <c r="BE213" i="3" s="1"/>
  <c r="BB185" i="3"/>
  <c r="BC185" i="3" s="1"/>
  <c r="BD185" i="3"/>
  <c r="BE185" i="3" s="1"/>
  <c r="BB201" i="3"/>
  <c r="BC201" i="3" s="1"/>
  <c r="BD201" i="3"/>
  <c r="BE201" i="3" s="1"/>
  <c r="BD170" i="3"/>
  <c r="BE170" i="3" s="1"/>
  <c r="BB170" i="3"/>
  <c r="BC170" i="3" s="1"/>
  <c r="BB200" i="3"/>
  <c r="BC200" i="3" s="1"/>
  <c r="BD200" i="3"/>
  <c r="BE200" i="3" s="1"/>
  <c r="BB209" i="3"/>
  <c r="BC209" i="3" s="1"/>
  <c r="BD209" i="3"/>
  <c r="BE209" i="3" s="1"/>
  <c r="BD186" i="3"/>
  <c r="BE186" i="3" s="1"/>
  <c r="BB186" i="3"/>
  <c r="BC186" i="3" s="1"/>
  <c r="BB233" i="3"/>
  <c r="BC233" i="3" s="1"/>
  <c r="BD233" i="3"/>
  <c r="BE233" i="3" s="1"/>
  <c r="BB191" i="3"/>
  <c r="BC191" i="3" s="1"/>
  <c r="BD191" i="3"/>
  <c r="BE191" i="3" s="1"/>
  <c r="BB218" i="3"/>
  <c r="BC218" i="3" s="1"/>
  <c r="BD218" i="3"/>
  <c r="BE218" i="3" s="1"/>
  <c r="BB149" i="3"/>
  <c r="BC149" i="3" s="1"/>
  <c r="BD149" i="3"/>
  <c r="BE149" i="3" s="1"/>
  <c r="BD208" i="3"/>
  <c r="BE208" i="3" s="1"/>
  <c r="BB208" i="3"/>
  <c r="BC208" i="3" s="1"/>
  <c r="BB231" i="3"/>
  <c r="BC231" i="3" s="1"/>
  <c r="BD231" i="3"/>
  <c r="BE231" i="3" s="1"/>
  <c r="BD204" i="3"/>
  <c r="BE204" i="3" s="1"/>
  <c r="BB204" i="3"/>
  <c r="BC204" i="3" s="1"/>
  <c r="BB197" i="3"/>
  <c r="BC197" i="3" s="1"/>
  <c r="BD197" i="3"/>
  <c r="BE197" i="3" s="1"/>
  <c r="BD54" i="3"/>
  <c r="BE54" i="3" s="1"/>
  <c r="BB54" i="3"/>
  <c r="BC54" i="3" s="1"/>
  <c r="BB55" i="3"/>
  <c r="BC55" i="3" s="1"/>
  <c r="BD55" i="3"/>
  <c r="BE55" i="3" s="1"/>
  <c r="BB145" i="3"/>
  <c r="BC145" i="3" s="1"/>
  <c r="BD145" i="3"/>
  <c r="BE145" i="3" s="1"/>
  <c r="BD41" i="3"/>
  <c r="BE41" i="3" s="1"/>
  <c r="BB41" i="3"/>
  <c r="BC41" i="3" s="1"/>
  <c r="BB78" i="3"/>
  <c r="BC78" i="3" s="1"/>
  <c r="BD78" i="3"/>
  <c r="BE78" i="3" s="1"/>
  <c r="BB33" i="3"/>
  <c r="BC33" i="3" s="1"/>
  <c r="BD33" i="3"/>
  <c r="BE33" i="3" s="1"/>
  <c r="BB220" i="3"/>
  <c r="BC220" i="3" s="1"/>
  <c r="BD220" i="3"/>
  <c r="BE220" i="3" s="1"/>
  <c r="BB84" i="3"/>
  <c r="BC84" i="3" s="1"/>
  <c r="BD84" i="3"/>
  <c r="BE84" i="3" s="1"/>
  <c r="BB144" i="3"/>
  <c r="BC144" i="3" s="1"/>
  <c r="BD144" i="3"/>
  <c r="BE144" i="3" s="1"/>
  <c r="BD42" i="3"/>
  <c r="BE42" i="3" s="1"/>
  <c r="BB42" i="3"/>
  <c r="BC42" i="3" s="1"/>
  <c r="BB177" i="3"/>
  <c r="BC177" i="3" s="1"/>
  <c r="BD177" i="3"/>
  <c r="BE177" i="3" s="1"/>
  <c r="BB131" i="3"/>
  <c r="BC131" i="3" s="1"/>
  <c r="BD131" i="3"/>
  <c r="BE131" i="3" s="1"/>
  <c r="BB190" i="3"/>
  <c r="BC190" i="3" s="1"/>
  <c r="BD190" i="3"/>
  <c r="BE190" i="3" s="1"/>
  <c r="BB45" i="3"/>
  <c r="BC45" i="3" s="1"/>
  <c r="BD45" i="3"/>
  <c r="BE45" i="3" s="1"/>
  <c r="BB50" i="3"/>
  <c r="BC50" i="3" s="1"/>
  <c r="BD50" i="3"/>
  <c r="BE50" i="3" s="1"/>
  <c r="BD178" i="3"/>
  <c r="BE178" i="3" s="1"/>
  <c r="BB178" i="3"/>
  <c r="BC178" i="3" s="1"/>
  <c r="BB38" i="3"/>
  <c r="BC38" i="3" s="1"/>
  <c r="BD38" i="3"/>
  <c r="BE38" i="3" s="1"/>
  <c r="BB157" i="3"/>
  <c r="BC157" i="3" s="1"/>
  <c r="BD157" i="3"/>
  <c r="BE157" i="3" s="1"/>
  <c r="BB230" i="3"/>
  <c r="BC230" i="3" s="1"/>
  <c r="BD230" i="3"/>
  <c r="BE230" i="3" s="1"/>
  <c r="BB109" i="3"/>
  <c r="BC109" i="3" s="1"/>
  <c r="BD109" i="3"/>
  <c r="BE109" i="3" s="1"/>
  <c r="BB71" i="3"/>
  <c r="BC71" i="3" s="1"/>
  <c r="BD71" i="3"/>
  <c r="BE71" i="3" s="1"/>
  <c r="BD26" i="3"/>
  <c r="BE26" i="3" s="1"/>
  <c r="BB26" i="3"/>
  <c r="BC26" i="3" s="1"/>
  <c r="BB70" i="3"/>
  <c r="BC70" i="3" s="1"/>
  <c r="BD70" i="3"/>
  <c r="BE70" i="3" s="1"/>
  <c r="BD138" i="3"/>
  <c r="BE138" i="3" s="1"/>
  <c r="BB138" i="3"/>
  <c r="BC138" i="3" s="1"/>
  <c r="BB112" i="3"/>
  <c r="BC112" i="3" s="1"/>
  <c r="BD112" i="3"/>
  <c r="BE112" i="3" s="1"/>
  <c r="BB34" i="3"/>
  <c r="BC34" i="3" s="1"/>
  <c r="BD34" i="3"/>
  <c r="BE34" i="3" s="1"/>
  <c r="BB121" i="3"/>
  <c r="BC121" i="3" s="1"/>
  <c r="BD121" i="3"/>
  <c r="BE121" i="3" s="1"/>
  <c r="BB118" i="3"/>
  <c r="BC118" i="3" s="1"/>
  <c r="BD118" i="3"/>
  <c r="BE118" i="3" s="1"/>
  <c r="BD57" i="3"/>
  <c r="BE57" i="3" s="1"/>
  <c r="BB57" i="3"/>
  <c r="BC57" i="3" s="1"/>
  <c r="BB225" i="3"/>
  <c r="BC225" i="3" s="1"/>
  <c r="BD225" i="3"/>
  <c r="BE225" i="3" s="1"/>
  <c r="BB120" i="3"/>
  <c r="BC120" i="3" s="1"/>
  <c r="BD120" i="3"/>
  <c r="BE120" i="3" s="1"/>
  <c r="BB127" i="3"/>
  <c r="BC127" i="3" s="1"/>
  <c r="BD127" i="3"/>
  <c r="BE127" i="3" s="1"/>
  <c r="BB206" i="3"/>
  <c r="BC206" i="3" s="1"/>
  <c r="BD206" i="3"/>
  <c r="BE206" i="3" s="1"/>
  <c r="BB175" i="3"/>
  <c r="BC175" i="3" s="1"/>
  <c r="BD175" i="3"/>
  <c r="BE175" i="3" s="1"/>
  <c r="BB49" i="3"/>
  <c r="BC49" i="3" s="1"/>
  <c r="BD49" i="3"/>
  <c r="BE49" i="3" s="1"/>
  <c r="BB183" i="3"/>
  <c r="BC183" i="3" s="1"/>
  <c r="BD183" i="3"/>
  <c r="BE183" i="3" s="1"/>
  <c r="BB136" i="3"/>
  <c r="BC136" i="3" s="1"/>
  <c r="BD136" i="3"/>
  <c r="BE136" i="3" s="1"/>
  <c r="BB141" i="3"/>
  <c r="BC141" i="3" s="1"/>
  <c r="BD141" i="3"/>
  <c r="BE141" i="3" s="1"/>
  <c r="BB117" i="3"/>
  <c r="BC117" i="3" s="1"/>
  <c r="BD117" i="3"/>
  <c r="BE117" i="3" s="1"/>
  <c r="BB100" i="3"/>
  <c r="BC100" i="3" s="1"/>
  <c r="BD100" i="3"/>
  <c r="BE100" i="3" s="1"/>
  <c r="BB139" i="3"/>
  <c r="BC139" i="3" s="1"/>
  <c r="BD139" i="3"/>
  <c r="BE139" i="3" s="1"/>
  <c r="BB229" i="3"/>
  <c r="BC229" i="3" s="1"/>
  <c r="BD229" i="3"/>
  <c r="BE229" i="3" s="1"/>
  <c r="BD102" i="3"/>
  <c r="BE102" i="3" s="1"/>
  <c r="BB102" i="3"/>
  <c r="BC102" i="3" s="1"/>
  <c r="BB146" i="3"/>
  <c r="BC146" i="3" s="1"/>
  <c r="BD146" i="3"/>
  <c r="BE146" i="3" s="1"/>
  <c r="BD87" i="3"/>
  <c r="BE87" i="3" s="1"/>
  <c r="BB87" i="3"/>
  <c r="BC87" i="3" s="1"/>
  <c r="BB162" i="3"/>
  <c r="BC162" i="3" s="1"/>
  <c r="BD162" i="3"/>
  <c r="BE162" i="3" s="1"/>
  <c r="BB132" i="3"/>
  <c r="BC132" i="3" s="1"/>
  <c r="BD132" i="3"/>
  <c r="BE132" i="3" s="1"/>
  <c r="BD152" i="3"/>
  <c r="BE152" i="3" s="1"/>
  <c r="BB152" i="3"/>
  <c r="BC152" i="3" s="1"/>
  <c r="BB189" i="3"/>
  <c r="BC189" i="3" s="1"/>
  <c r="BD189" i="3"/>
  <c r="BE189" i="3" s="1"/>
  <c r="BD92" i="3"/>
  <c r="BE92" i="3" s="1"/>
  <c r="BB92" i="3"/>
  <c r="BC92" i="3" s="1"/>
  <c r="BB79" i="3"/>
  <c r="BC79" i="3" s="1"/>
  <c r="BD79" i="3"/>
  <c r="BE79" i="3" s="1"/>
  <c r="BB31" i="3"/>
  <c r="BC31" i="3" s="1"/>
  <c r="BD31" i="3"/>
  <c r="BE31" i="3" s="1"/>
  <c r="BB158" i="3"/>
  <c r="BC158" i="3" s="1"/>
  <c r="BD158" i="3"/>
  <c r="BE158" i="3" s="1"/>
  <c r="BB77" i="3"/>
  <c r="BC77" i="3" s="1"/>
  <c r="BD77" i="3"/>
  <c r="BE77" i="3" s="1"/>
  <c r="BB59" i="3"/>
  <c r="BC59" i="3" s="1"/>
  <c r="BD59" i="3"/>
  <c r="BE59" i="3" s="1"/>
  <c r="BD114" i="3"/>
  <c r="BE114" i="3" s="1"/>
  <c r="BB114" i="3"/>
  <c r="BC114" i="3" s="1"/>
  <c r="BB43" i="3"/>
  <c r="BC43" i="3" s="1"/>
  <c r="BD43" i="3"/>
  <c r="BE43" i="3" s="1"/>
  <c r="BB96" i="3"/>
  <c r="BC96" i="3" s="1"/>
  <c r="BD96" i="3"/>
  <c r="BE96" i="3" s="1"/>
  <c r="BB155" i="3"/>
  <c r="BC155" i="3" s="1"/>
  <c r="BD155" i="3"/>
  <c r="BE155" i="3" s="1"/>
  <c r="BB111" i="3"/>
  <c r="BC111" i="3" s="1"/>
  <c r="BD111" i="3"/>
  <c r="BE111" i="3" s="1"/>
  <c r="BB67" i="3"/>
  <c r="BC67" i="3" s="1"/>
  <c r="BD67" i="3"/>
  <c r="BE67" i="3" s="1"/>
  <c r="BD156" i="3"/>
  <c r="BE156" i="3" s="1"/>
  <c r="BB156" i="3"/>
  <c r="BC156" i="3" s="1"/>
  <c r="BB44" i="3"/>
  <c r="BC44" i="3" s="1"/>
  <c r="BD44" i="3"/>
  <c r="BE44" i="3" s="1"/>
  <c r="BD93" i="3"/>
  <c r="BE93" i="3" s="1"/>
  <c r="BB93" i="3"/>
  <c r="BC93" i="3" s="1"/>
  <c r="BB98" i="3"/>
  <c r="BC98" i="3" s="1"/>
  <c r="BD98" i="3"/>
  <c r="BE98" i="3" s="1"/>
  <c r="BB104" i="3"/>
  <c r="BC104" i="3" s="1"/>
  <c r="BD104" i="3"/>
  <c r="BE104" i="3" s="1"/>
  <c r="BB128" i="3"/>
  <c r="BC128" i="3" s="1"/>
  <c r="BD128" i="3"/>
  <c r="BE128" i="3" s="1"/>
  <c r="BB28" i="3"/>
  <c r="BC28" i="3" s="1"/>
  <c r="BD28" i="3"/>
  <c r="BE28" i="3" s="1"/>
  <c r="BB181" i="3"/>
  <c r="BC181" i="3" s="1"/>
  <c r="BD181" i="3"/>
  <c r="BE181" i="3" s="1"/>
  <c r="BB69" i="3"/>
  <c r="BC69" i="3" s="1"/>
  <c r="BD69" i="3"/>
  <c r="BE69" i="3" s="1"/>
  <c r="BB108" i="3"/>
  <c r="BC108" i="3" s="1"/>
  <c r="BD108" i="3"/>
  <c r="BE108" i="3" s="1"/>
  <c r="BB101" i="3"/>
  <c r="BC101" i="3" s="1"/>
  <c r="BD101" i="3"/>
  <c r="BE101" i="3" s="1"/>
  <c r="BD216" i="3"/>
  <c r="BE216" i="3" s="1"/>
  <c r="BB216" i="3"/>
  <c r="BC216" i="3" s="1"/>
  <c r="BB135" i="3"/>
  <c r="BC135" i="3" s="1"/>
  <c r="BD135" i="3"/>
  <c r="BE135" i="3" s="1"/>
  <c r="BB242" i="3"/>
  <c r="BC242" i="3" s="1"/>
  <c r="BD242" i="3"/>
  <c r="BE242" i="3" s="1"/>
  <c r="BB82" i="3"/>
  <c r="BC82" i="3" s="1"/>
  <c r="BD82" i="3"/>
  <c r="BE82" i="3" s="1"/>
  <c r="BB173" i="3"/>
  <c r="BC173" i="3" s="1"/>
  <c r="BD173" i="3"/>
  <c r="BE173" i="3" s="1"/>
  <c r="BB202" i="3"/>
  <c r="BC202" i="3" s="1"/>
  <c r="BD202" i="3"/>
  <c r="BE202" i="3" s="1"/>
  <c r="BB150" i="3"/>
  <c r="BC150" i="3" s="1"/>
  <c r="BD150" i="3"/>
  <c r="BE150" i="3" s="1"/>
  <c r="BB39" i="3"/>
  <c r="BC39" i="3" s="1"/>
  <c r="BD39" i="3"/>
  <c r="BE39" i="3" s="1"/>
  <c r="BB179" i="3"/>
  <c r="BC179" i="3" s="1"/>
  <c r="BD179" i="3"/>
  <c r="BE179" i="3" s="1"/>
  <c r="BB53" i="3"/>
  <c r="BC53" i="3" s="1"/>
  <c r="BD53" i="3"/>
  <c r="BE53" i="3" s="1"/>
  <c r="BB143" i="3"/>
  <c r="BC143" i="3" s="1"/>
  <c r="BD143" i="3"/>
  <c r="BE143" i="3" s="1"/>
  <c r="BB165" i="3"/>
  <c r="BC165" i="3" s="1"/>
  <c r="BD165" i="3"/>
  <c r="BE165" i="3" s="1"/>
  <c r="BD224" i="3"/>
  <c r="BE224" i="3" s="1"/>
  <c r="BB224" i="3"/>
  <c r="BC224" i="3" s="1"/>
  <c r="BB116" i="3"/>
  <c r="BC116" i="3" s="1"/>
  <c r="BD116" i="3"/>
  <c r="BE116" i="3" s="1"/>
  <c r="BB115" i="3"/>
  <c r="BC115" i="3" s="1"/>
  <c r="BD115" i="3"/>
  <c r="BE115" i="3" s="1"/>
  <c r="BD182" i="3"/>
  <c r="BE182" i="3" s="1"/>
  <c r="BB182" i="3"/>
  <c r="BC182" i="3" s="1"/>
  <c r="BB76" i="3"/>
  <c r="BC76" i="3" s="1"/>
  <c r="BD76" i="3"/>
  <c r="BE76" i="3" s="1"/>
  <c r="BD235" i="3"/>
  <c r="BE235" i="3" s="1"/>
  <c r="BB235" i="3"/>
  <c r="BC235" i="3" s="1"/>
  <c r="BD58" i="3"/>
  <c r="BE58" i="3" s="1"/>
  <c r="BB58" i="3"/>
  <c r="BC58" i="3" s="1"/>
  <c r="BD83" i="3"/>
  <c r="BE83" i="3" s="1"/>
  <c r="BB83" i="3"/>
  <c r="BC83" i="3" s="1"/>
  <c r="BB110" i="3"/>
  <c r="BC110" i="3" s="1"/>
  <c r="BD110" i="3"/>
  <c r="BE110" i="3" s="1"/>
  <c r="BB188" i="3"/>
  <c r="BC188" i="3" s="1"/>
  <c r="BD188" i="3"/>
  <c r="BE188" i="3" s="1"/>
  <c r="BB151" i="3"/>
  <c r="BC151" i="3" s="1"/>
  <c r="BD151" i="3"/>
  <c r="BE151" i="3" s="1"/>
  <c r="BD137" i="3"/>
  <c r="BE137" i="3" s="1"/>
  <c r="BB137" i="3"/>
  <c r="BC137" i="3" s="1"/>
  <c r="BD129" i="3"/>
  <c r="BE129" i="3" s="1"/>
  <c r="BB129" i="3"/>
  <c r="BC129" i="3" s="1"/>
  <c r="BB126" i="3"/>
  <c r="BC126" i="3" s="1"/>
  <c r="BD126" i="3"/>
  <c r="BE126" i="3" s="1"/>
  <c r="BB147" i="3"/>
  <c r="BC147" i="3" s="1"/>
  <c r="BD147" i="3"/>
  <c r="BE147" i="3" s="1"/>
  <c r="BB46" i="3"/>
  <c r="BC46" i="3" s="1"/>
  <c r="BD46" i="3"/>
  <c r="BE46" i="3" s="1"/>
  <c r="BE25" i="3"/>
  <c r="BB25" i="3"/>
  <c r="BB159" i="3"/>
  <c r="BC159" i="3" s="1"/>
  <c r="BD159" i="3"/>
  <c r="BE159" i="3" s="1"/>
  <c r="BB133" i="3"/>
  <c r="BC133" i="3" s="1"/>
  <c r="BD133" i="3"/>
  <c r="BE133" i="3" s="1"/>
  <c r="BB176" i="3"/>
  <c r="BC176" i="3" s="1"/>
  <c r="BD176" i="3"/>
  <c r="BE176" i="3" s="1"/>
  <c r="BB63" i="3"/>
  <c r="BC63" i="3" s="1"/>
  <c r="BD63" i="3"/>
  <c r="BE63" i="3" s="1"/>
  <c r="BB198" i="3"/>
  <c r="BC198" i="3" s="1"/>
  <c r="BD198" i="3"/>
  <c r="BE198" i="3" s="1"/>
  <c r="BB134" i="3"/>
  <c r="BC134" i="3" s="1"/>
  <c r="BD134" i="3"/>
  <c r="BE134" i="3" s="1"/>
  <c r="BB169" i="3"/>
  <c r="BC169" i="3" s="1"/>
  <c r="BD169" i="3"/>
  <c r="BE169" i="3" s="1"/>
  <c r="BB142" i="3"/>
  <c r="BC142" i="3" s="1"/>
  <c r="BD142" i="3"/>
  <c r="BE142" i="3" s="1"/>
  <c r="BB164" i="3"/>
  <c r="BC164" i="3" s="1"/>
  <c r="BD164" i="3"/>
  <c r="BE164" i="3" s="1"/>
  <c r="BB56" i="3"/>
  <c r="BC56" i="3" s="1"/>
  <c r="BD56" i="3"/>
  <c r="BE56" i="3" s="1"/>
  <c r="BB99" i="3"/>
  <c r="BC99" i="3" s="1"/>
  <c r="BD99" i="3"/>
  <c r="BE99" i="3" s="1"/>
  <c r="BB140" i="3"/>
  <c r="BC140" i="3" s="1"/>
  <c r="BD140" i="3"/>
  <c r="BE140" i="3" s="1"/>
  <c r="BB239" i="3"/>
  <c r="BC239" i="3" s="1"/>
  <c r="BD239" i="3"/>
  <c r="BE239" i="3" s="1"/>
  <c r="BB174" i="3"/>
  <c r="BC174" i="3" s="1"/>
  <c r="BD174" i="3"/>
  <c r="BE174" i="3" s="1"/>
  <c r="BB122" i="3"/>
  <c r="BC122" i="3" s="1"/>
  <c r="BD122" i="3"/>
  <c r="BE122" i="3" s="1"/>
  <c r="BD125" i="3"/>
  <c r="BE125" i="3" s="1"/>
  <c r="BB125" i="3"/>
  <c r="BC125" i="3" s="1"/>
  <c r="BB91" i="3"/>
  <c r="BC91" i="3" s="1"/>
  <c r="BD91" i="3"/>
  <c r="BE91" i="3" s="1"/>
  <c r="BB160" i="3"/>
  <c r="BC160" i="3" s="1"/>
  <c r="BD160" i="3"/>
  <c r="BE160" i="3" s="1"/>
  <c r="BB228" i="3"/>
  <c r="BC228" i="3" s="1"/>
  <c r="BD228" i="3"/>
  <c r="BE228" i="3" s="1"/>
  <c r="BB60" i="3"/>
  <c r="BC60" i="3" s="1"/>
  <c r="BD60" i="3"/>
  <c r="BE60" i="3" s="1"/>
  <c r="BB88" i="3"/>
  <c r="BC88" i="3" s="1"/>
  <c r="BD88" i="3"/>
  <c r="BE88" i="3" s="1"/>
  <c r="BB240" i="3"/>
  <c r="BC240" i="3" s="1"/>
  <c r="BD240" i="3"/>
  <c r="BE240" i="3" s="1"/>
  <c r="BB32" i="3"/>
  <c r="BC32" i="3" s="1"/>
  <c r="BD32" i="3"/>
  <c r="BE32" i="3" s="1"/>
  <c r="BB223" i="3"/>
  <c r="BC223" i="3" s="1"/>
  <c r="BD223" i="3"/>
  <c r="BE223" i="3" s="1"/>
  <c r="BB90" i="3"/>
  <c r="BC90" i="3" s="1"/>
  <c r="BD90" i="3"/>
  <c r="BE90" i="3" s="1"/>
  <c r="BB29" i="3"/>
  <c r="BC29" i="3" s="1"/>
  <c r="BD29" i="3"/>
  <c r="BE29" i="3" s="1"/>
  <c r="BB154" i="3"/>
  <c r="BC154" i="3" s="1"/>
  <c r="BD154" i="3"/>
  <c r="BE154" i="3" s="1"/>
  <c r="BD207" i="3"/>
  <c r="BE207" i="3" s="1"/>
  <c r="BB207" i="3"/>
  <c r="BC207" i="3" s="1"/>
  <c r="BB153" i="3"/>
  <c r="BC153" i="3" s="1"/>
  <c r="BD153" i="3"/>
  <c r="BE153" i="3" s="1"/>
  <c r="BB97" i="3"/>
  <c r="BC97" i="3" s="1"/>
  <c r="BD97" i="3"/>
  <c r="BE97" i="3" s="1"/>
  <c r="BB36" i="3"/>
  <c r="BC36" i="3" s="1"/>
  <c r="BD36" i="3"/>
  <c r="BE36" i="3" s="1"/>
  <c r="BD167" i="3"/>
  <c r="BE167" i="3" s="1"/>
  <c r="BB167" i="3"/>
  <c r="BC167" i="3" s="1"/>
  <c r="BB226" i="3"/>
  <c r="BC226" i="3" s="1"/>
  <c r="BD226" i="3"/>
  <c r="BE226" i="3" s="1"/>
  <c r="BD64" i="3"/>
  <c r="BE64" i="3" s="1"/>
  <c r="BB64" i="3"/>
  <c r="BC64" i="3" s="1"/>
  <c r="BB148" i="3"/>
  <c r="BC148" i="3" s="1"/>
  <c r="BD148" i="3"/>
  <c r="BE148" i="3" s="1"/>
  <c r="BB119" i="3"/>
  <c r="BC119" i="3" s="1"/>
  <c r="BD119" i="3"/>
  <c r="BE119" i="3" s="1"/>
  <c r="BD107" i="3"/>
  <c r="BE107" i="3" s="1"/>
  <c r="BB107" i="3"/>
  <c r="BC107" i="3" s="1"/>
  <c r="BB47" i="3"/>
  <c r="BC47" i="3" s="1"/>
  <c r="BD47" i="3"/>
  <c r="BE47" i="3" s="1"/>
  <c r="BB95" i="3"/>
  <c r="BC95" i="3" s="1"/>
  <c r="BD95" i="3"/>
  <c r="BE95" i="3" s="1"/>
  <c r="BB37" i="3"/>
  <c r="BC37" i="3" s="1"/>
  <c r="BD37" i="3"/>
  <c r="BE37" i="3" s="1"/>
  <c r="BB106" i="3"/>
  <c r="BC106" i="3" s="1"/>
  <c r="BD106" i="3"/>
  <c r="BE106" i="3" s="1"/>
  <c r="BB66" i="3"/>
  <c r="BC66" i="3" s="1"/>
  <c r="BD66" i="3"/>
  <c r="BE66" i="3" s="1"/>
  <c r="BB217" i="3"/>
  <c r="BC217" i="3" s="1"/>
  <c r="BD217" i="3"/>
  <c r="BE217" i="3" s="1"/>
  <c r="BB232" i="3"/>
  <c r="BC232" i="3" s="1"/>
  <c r="BD232" i="3"/>
  <c r="BE232" i="3" s="1"/>
  <c r="BB193" i="3"/>
  <c r="BC193" i="3" s="1"/>
  <c r="BD193" i="3"/>
  <c r="BE193" i="3" s="1"/>
  <c r="BB194" i="3"/>
  <c r="BC194" i="3" s="1"/>
  <c r="BD194" i="3"/>
  <c r="BE194" i="3" s="1"/>
  <c r="BB103" i="3"/>
  <c r="BC103" i="3" s="1"/>
  <c r="BD103" i="3"/>
  <c r="BE103" i="3" s="1"/>
  <c r="BD180" i="3"/>
  <c r="BE180" i="3" s="1"/>
  <c r="BB180" i="3"/>
  <c r="BC180" i="3" s="1"/>
  <c r="BB196" i="3"/>
  <c r="BC196" i="3" s="1"/>
  <c r="BD196" i="3"/>
  <c r="BE196" i="3" s="1"/>
  <c r="BB212" i="3"/>
  <c r="BC212" i="3" s="1"/>
  <c r="BD212" i="3"/>
  <c r="BE212" i="3" s="1"/>
  <c r="BB203" i="3"/>
  <c r="BC203" i="3" s="1"/>
  <c r="BD203" i="3"/>
  <c r="BE203" i="3" s="1"/>
  <c r="BB219" i="3"/>
  <c r="BC219" i="3" s="1"/>
  <c r="BD219" i="3"/>
  <c r="BE219" i="3" s="1"/>
  <c r="BB222" i="3"/>
  <c r="BC222" i="3" s="1"/>
  <c r="BD222" i="3"/>
  <c r="BE222" i="3" s="1"/>
  <c r="BB52" i="3"/>
  <c r="BC52" i="3" s="1"/>
  <c r="BD52" i="3"/>
  <c r="BE52" i="3" s="1"/>
  <c r="BB215" i="3"/>
  <c r="BC215" i="3" s="1"/>
  <c r="BD215" i="3"/>
  <c r="BE215" i="3" s="1"/>
  <c r="BB199" i="3"/>
  <c r="BC199" i="3" s="1"/>
  <c r="BD199" i="3"/>
  <c r="BE199" i="3" s="1"/>
  <c r="BB211" i="3"/>
  <c r="BC211" i="3" s="1"/>
  <c r="BD211" i="3"/>
  <c r="BE211" i="3" s="1"/>
  <c r="BB124" i="3"/>
  <c r="BC124" i="3" s="1"/>
  <c r="BD124" i="3"/>
  <c r="BE124" i="3" s="1"/>
  <c r="BB192" i="3"/>
  <c r="BC192" i="3" s="1"/>
  <c r="BD192" i="3"/>
  <c r="BE192" i="3" s="1"/>
  <c r="BB237" i="3"/>
  <c r="BC237" i="3" s="1"/>
  <c r="BD237" i="3"/>
  <c r="BE237" i="3" s="1"/>
  <c r="BB195" i="3"/>
  <c r="BC195" i="3" s="1"/>
  <c r="BD195" i="3"/>
  <c r="BE195" i="3" s="1"/>
  <c r="BD161" i="3"/>
  <c r="BE161" i="3" s="1"/>
  <c r="BB161" i="3"/>
  <c r="BC161" i="3" s="1"/>
  <c r="BC2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tc={7D5D9CA1-EFDA-4966-92AD-62F12CFACC9E}</author>
  </authors>
  <commentList>
    <comment ref="A1" authorId="0" shapeId="0" xr:uid="{7D5D9CA1-EFDA-4966-92AD-62F12CFACC9E}">
      <text>
        <t>[Threaded comment]
Your version of Excel allows you to read this threaded comment; however, any edits to it will get removed if the file is opened in a newer version of Excel. Learn more: https://go.microsoft.com/fwlink/?linkid=870924
Comment:
    This worksheet comes from the file "FY18Stu$$FY18gov.xlsx" received from AOE.</t>
      </text>
    </comment>
  </commentList>
</comments>
</file>

<file path=xl/sharedStrings.xml><?xml version="1.0" encoding="utf-8"?>
<sst xmlns="http://schemas.openxmlformats.org/spreadsheetml/2006/main" count="5198" uniqueCount="1454">
  <si>
    <t>fy18leaid</t>
  </si>
  <si>
    <t>T002</t>
  </si>
  <si>
    <t>T003</t>
  </si>
  <si>
    <t>T005</t>
  </si>
  <si>
    <t>T006</t>
  </si>
  <si>
    <t>T007</t>
  </si>
  <si>
    <t>T008</t>
  </si>
  <si>
    <t>T009</t>
  </si>
  <si>
    <t>T010</t>
  </si>
  <si>
    <t>T011</t>
  </si>
  <si>
    <t>T012</t>
  </si>
  <si>
    <t>T013</t>
  </si>
  <si>
    <t>T015</t>
  </si>
  <si>
    <t>T017</t>
  </si>
  <si>
    <t>T018</t>
  </si>
  <si>
    <t>T019</t>
  </si>
  <si>
    <t>T020</t>
  </si>
  <si>
    <t>T021</t>
  </si>
  <si>
    <t>T023</t>
  </si>
  <si>
    <t>T027</t>
  </si>
  <si>
    <t>T028</t>
  </si>
  <si>
    <t>T030</t>
  </si>
  <si>
    <t>T031</t>
  </si>
  <si>
    <t>T033</t>
  </si>
  <si>
    <t>T034</t>
  </si>
  <si>
    <t>T035</t>
  </si>
  <si>
    <t>T036</t>
  </si>
  <si>
    <t>T037</t>
  </si>
  <si>
    <t>T038</t>
  </si>
  <si>
    <t>T039</t>
  </si>
  <si>
    <t>T040</t>
  </si>
  <si>
    <t>T041</t>
  </si>
  <si>
    <t>T043</t>
  </si>
  <si>
    <t>T044</t>
  </si>
  <si>
    <t>T046</t>
  </si>
  <si>
    <t>T050</t>
  </si>
  <si>
    <t>T051</t>
  </si>
  <si>
    <t>T054</t>
  </si>
  <si>
    <t>T055</t>
  </si>
  <si>
    <t>T056</t>
  </si>
  <si>
    <t>T057</t>
  </si>
  <si>
    <t>T058</t>
  </si>
  <si>
    <t>T059</t>
  </si>
  <si>
    <t>T060</t>
  </si>
  <si>
    <t>T061</t>
  </si>
  <si>
    <t>T064</t>
  </si>
  <si>
    <t>T065</t>
  </si>
  <si>
    <t>T068</t>
  </si>
  <si>
    <t>T071</t>
  </si>
  <si>
    <t>T073</t>
  </si>
  <si>
    <t>T077</t>
  </si>
  <si>
    <t>T078</t>
  </si>
  <si>
    <t>T079</t>
  </si>
  <si>
    <t>T080</t>
  </si>
  <si>
    <t>T082</t>
  </si>
  <si>
    <t>T083</t>
  </si>
  <si>
    <t>T084</t>
  </si>
  <si>
    <t>T085</t>
  </si>
  <si>
    <t>T088</t>
  </si>
  <si>
    <t>T089</t>
  </si>
  <si>
    <t>T090</t>
  </si>
  <si>
    <t>T091</t>
  </si>
  <si>
    <t>T092</t>
  </si>
  <si>
    <t>T093</t>
  </si>
  <si>
    <t>T094</t>
  </si>
  <si>
    <t>T095</t>
  </si>
  <si>
    <t>T097</t>
  </si>
  <si>
    <t>T098</t>
  </si>
  <si>
    <t>T099</t>
  </si>
  <si>
    <t>T101</t>
  </si>
  <si>
    <t>T102</t>
  </si>
  <si>
    <t>T103</t>
  </si>
  <si>
    <t>T104</t>
  </si>
  <si>
    <t>T105</t>
  </si>
  <si>
    <t>T108</t>
  </si>
  <si>
    <t>T111</t>
  </si>
  <si>
    <t>T112</t>
  </si>
  <si>
    <t>T114</t>
  </si>
  <si>
    <t>T115</t>
  </si>
  <si>
    <t>T116</t>
  </si>
  <si>
    <t>T117</t>
  </si>
  <si>
    <t>T118</t>
  </si>
  <si>
    <t>T119</t>
  </si>
  <si>
    <t>T120</t>
  </si>
  <si>
    <t>T124</t>
  </si>
  <si>
    <t>T125</t>
  </si>
  <si>
    <t>T126</t>
  </si>
  <si>
    <t>T127</t>
  </si>
  <si>
    <t>T128</t>
  </si>
  <si>
    <t>T129</t>
  </si>
  <si>
    <t>T131</t>
  </si>
  <si>
    <t>T133</t>
  </si>
  <si>
    <t>T134</t>
  </si>
  <si>
    <t>T135</t>
  </si>
  <si>
    <t>T136</t>
  </si>
  <si>
    <t>T137</t>
  </si>
  <si>
    <t>T138</t>
  </si>
  <si>
    <t>T139</t>
  </si>
  <si>
    <t>T140</t>
  </si>
  <si>
    <t>T141</t>
  </si>
  <si>
    <t>T142</t>
  </si>
  <si>
    <t>T143</t>
  </si>
  <si>
    <t>T144</t>
  </si>
  <si>
    <t>T145</t>
  </si>
  <si>
    <t>T146</t>
  </si>
  <si>
    <t>T147</t>
  </si>
  <si>
    <t>T148</t>
  </si>
  <si>
    <t>T150</t>
  </si>
  <si>
    <t>T151</t>
  </si>
  <si>
    <t>T153</t>
  </si>
  <si>
    <t>T156</t>
  </si>
  <si>
    <t>T157</t>
  </si>
  <si>
    <t>T158</t>
  </si>
  <si>
    <t>T159</t>
  </si>
  <si>
    <t>T160</t>
  </si>
  <si>
    <t>T161</t>
  </si>
  <si>
    <t>T163</t>
  </si>
  <si>
    <t>T164</t>
  </si>
  <si>
    <t>T165</t>
  </si>
  <si>
    <t>T168</t>
  </si>
  <si>
    <t>T169</t>
  </si>
  <si>
    <t>T170</t>
  </si>
  <si>
    <t>T171</t>
  </si>
  <si>
    <t>T172</t>
  </si>
  <si>
    <t>T173</t>
  </si>
  <si>
    <t>T174</t>
  </si>
  <si>
    <t>T179</t>
  </si>
  <si>
    <t>T181</t>
  </si>
  <si>
    <t>T182</t>
  </si>
  <si>
    <t>T183</t>
  </si>
  <si>
    <t>T184</t>
  </si>
  <si>
    <t>T187</t>
  </si>
  <si>
    <t>T188</t>
  </si>
  <si>
    <t>T191</t>
  </si>
  <si>
    <t>T192</t>
  </si>
  <si>
    <t>T193</t>
  </si>
  <si>
    <t>T194</t>
  </si>
  <si>
    <t>T195</t>
  </si>
  <si>
    <t>T196</t>
  </si>
  <si>
    <t>T197</t>
  </si>
  <si>
    <t>T198</t>
  </si>
  <si>
    <t>T199</t>
  </si>
  <si>
    <t>T200</t>
  </si>
  <si>
    <t>T202</t>
  </si>
  <si>
    <t>T203</t>
  </si>
  <si>
    <t>T204</t>
  </si>
  <si>
    <t>T205</t>
  </si>
  <si>
    <t>T208</t>
  </si>
  <si>
    <t>T209</t>
  </si>
  <si>
    <t>T210</t>
  </si>
  <si>
    <t>T214</t>
  </si>
  <si>
    <t>T216</t>
  </si>
  <si>
    <t>T218</t>
  </si>
  <si>
    <t>T221</t>
  </si>
  <si>
    <t>T223</t>
  </si>
  <si>
    <t>T225</t>
  </si>
  <si>
    <t>T227</t>
  </si>
  <si>
    <t>T228</t>
  </si>
  <si>
    <t>T231</t>
  </si>
  <si>
    <t>T233</t>
  </si>
  <si>
    <t>T234</t>
  </si>
  <si>
    <t>T235</t>
  </si>
  <si>
    <t>T237</t>
  </si>
  <si>
    <t>T238</t>
  </si>
  <si>
    <t>T242</t>
  </si>
  <si>
    <t>T243</t>
  </si>
  <si>
    <t>T245</t>
  </si>
  <si>
    <t>T246</t>
  </si>
  <si>
    <t>T247</t>
  </si>
  <si>
    <t>T248</t>
  </si>
  <si>
    <t>T249</t>
  </si>
  <si>
    <t>T250</t>
  </si>
  <si>
    <t>T251</t>
  </si>
  <si>
    <t>T252</t>
  </si>
  <si>
    <t>T253</t>
  </si>
  <si>
    <t>T254</t>
  </si>
  <si>
    <t>U004</t>
  </si>
  <si>
    <t>U006</t>
  </si>
  <si>
    <t>U007</t>
  </si>
  <si>
    <t>U014</t>
  </si>
  <si>
    <t>U016</t>
  </si>
  <si>
    <t>U021</t>
  </si>
  <si>
    <t>U022A</t>
  </si>
  <si>
    <t>U022B</t>
  </si>
  <si>
    <t>U023</t>
  </si>
  <si>
    <t>U024</t>
  </si>
  <si>
    <t>U026</t>
  </si>
  <si>
    <t>U027</t>
  </si>
  <si>
    <t>U028</t>
  </si>
  <si>
    <t>U029</t>
  </si>
  <si>
    <t>U030</t>
  </si>
  <si>
    <t>U032</t>
  </si>
  <si>
    <t>U033</t>
  </si>
  <si>
    <t>U034</t>
  </si>
  <si>
    <t>U035</t>
  </si>
  <si>
    <t>U036</t>
  </si>
  <si>
    <t>U037</t>
  </si>
  <si>
    <t>U039</t>
  </si>
  <si>
    <t>U041</t>
  </si>
  <si>
    <t>U042</t>
  </si>
  <si>
    <t>U043</t>
  </si>
  <si>
    <t>U047</t>
  </si>
  <si>
    <t>U049</t>
  </si>
  <si>
    <t>U050</t>
  </si>
  <si>
    <t>U051</t>
  </si>
  <si>
    <t>U052</t>
  </si>
  <si>
    <t>U053</t>
  </si>
  <si>
    <t>U054</t>
  </si>
  <si>
    <t>U055</t>
  </si>
  <si>
    <t>U056</t>
  </si>
  <si>
    <t>U057</t>
  </si>
  <si>
    <t>U058A</t>
  </si>
  <si>
    <t>U058B</t>
  </si>
  <si>
    <t>U059</t>
  </si>
  <si>
    <t>U060</t>
  </si>
  <si>
    <t>U146</t>
  </si>
  <si>
    <t>U301</t>
  </si>
  <si>
    <t>U401A</t>
  </si>
  <si>
    <t>U401B</t>
  </si>
  <si>
    <t>fy18leaname</t>
  </si>
  <si>
    <t>Albany</t>
  </si>
  <si>
    <t>Alburgh</t>
  </si>
  <si>
    <t>Arlington</t>
  </si>
  <si>
    <t>Athens</t>
  </si>
  <si>
    <t>Bakersfield</t>
  </si>
  <si>
    <t>Baltimore</t>
  </si>
  <si>
    <t>Barnard</t>
  </si>
  <si>
    <t>Barnet</t>
  </si>
  <si>
    <t>Barre City</t>
  </si>
  <si>
    <t>Barre Town</t>
  </si>
  <si>
    <t>Barton ID</t>
  </si>
  <si>
    <t>Bennington ID</t>
  </si>
  <si>
    <t>Benson</t>
  </si>
  <si>
    <t>Berkshire</t>
  </si>
  <si>
    <t>Berlin</t>
  </si>
  <si>
    <t>Bethel</t>
  </si>
  <si>
    <t>Bloomfield</t>
  </si>
  <si>
    <t>Bradford ID</t>
  </si>
  <si>
    <t>Brattleboro</t>
  </si>
  <si>
    <t>Bridgewater</t>
  </si>
  <si>
    <t>Brighton</t>
  </si>
  <si>
    <t>Bristol</t>
  </si>
  <si>
    <t>Brookline</t>
  </si>
  <si>
    <t>Brownington</t>
  </si>
  <si>
    <t>Brunswick</t>
  </si>
  <si>
    <t>Burke</t>
  </si>
  <si>
    <t>Burlington</t>
  </si>
  <si>
    <t>Cabot</t>
  </si>
  <si>
    <t>Calais</t>
  </si>
  <si>
    <t>Cambridge</t>
  </si>
  <si>
    <t>Canaan</t>
  </si>
  <si>
    <t>Cavendish</t>
  </si>
  <si>
    <t>Charleston</t>
  </si>
  <si>
    <t>Chelsea</t>
  </si>
  <si>
    <t>Colchester</t>
  </si>
  <si>
    <t>Concord</t>
  </si>
  <si>
    <t>Coventry</t>
  </si>
  <si>
    <t>Craftsbury</t>
  </si>
  <si>
    <t>Danby</t>
  </si>
  <si>
    <t>Danville</t>
  </si>
  <si>
    <t>Derby</t>
  </si>
  <si>
    <t>Dorset</t>
  </si>
  <si>
    <t>Dover</t>
  </si>
  <si>
    <t>Dummerston</t>
  </si>
  <si>
    <t>East Haven</t>
  </si>
  <si>
    <t>East Montpelier</t>
  </si>
  <si>
    <t>Enosburgh</t>
  </si>
  <si>
    <t>Fairfax</t>
  </si>
  <si>
    <t>Fair Haven</t>
  </si>
  <si>
    <t>Fletcher</t>
  </si>
  <si>
    <t>Franklin</t>
  </si>
  <si>
    <t>Georgia</t>
  </si>
  <si>
    <t>Glover</t>
  </si>
  <si>
    <t>Grafton</t>
  </si>
  <si>
    <t>Granby</t>
  </si>
  <si>
    <t>Grand Isle</t>
  </si>
  <si>
    <t>Granville</t>
  </si>
  <si>
    <t>Guildhall</t>
  </si>
  <si>
    <t>Guilford</t>
  </si>
  <si>
    <t>Halifax</t>
  </si>
  <si>
    <t>Hancock</t>
  </si>
  <si>
    <t>Hardwick</t>
  </si>
  <si>
    <t>Hartford</t>
  </si>
  <si>
    <t>Hartland</t>
  </si>
  <si>
    <t>Highgate</t>
  </si>
  <si>
    <t>Holland</t>
  </si>
  <si>
    <t>Hubbardton</t>
  </si>
  <si>
    <t>Huntington</t>
  </si>
  <si>
    <t>Ira</t>
  </si>
  <si>
    <t>Irasburg</t>
  </si>
  <si>
    <t>Isle La Motte</t>
  </si>
  <si>
    <t>Jamaica</t>
  </si>
  <si>
    <t>Jay</t>
  </si>
  <si>
    <t>Kirby</t>
  </si>
  <si>
    <t>Lemington</t>
  </si>
  <si>
    <t>Lincoln</t>
  </si>
  <si>
    <t>Lowell</t>
  </si>
  <si>
    <t>Ludlow</t>
  </si>
  <si>
    <t>Lunenburg</t>
  </si>
  <si>
    <t>Lyndon</t>
  </si>
  <si>
    <t>Maidstone</t>
  </si>
  <si>
    <t>Manchester</t>
  </si>
  <si>
    <t>Marlboro</t>
  </si>
  <si>
    <t>Middlesex</t>
  </si>
  <si>
    <t>Middletown Springs</t>
  </si>
  <si>
    <t>Milton</t>
  </si>
  <si>
    <t>Monkton</t>
  </si>
  <si>
    <t>Montgomery</t>
  </si>
  <si>
    <t>Montpelier</t>
  </si>
  <si>
    <t>Morgan</t>
  </si>
  <si>
    <t>Mt. Holly</t>
  </si>
  <si>
    <t>Mt. Tabor</t>
  </si>
  <si>
    <t>Newark</t>
  </si>
  <si>
    <t>Newbury</t>
  </si>
  <si>
    <t>Newfane</t>
  </si>
  <si>
    <t>New Haven</t>
  </si>
  <si>
    <t>Newport City</t>
  </si>
  <si>
    <t>Newport Town</t>
  </si>
  <si>
    <t>North Bennington ID</t>
  </si>
  <si>
    <t>Northfield</t>
  </si>
  <si>
    <t>North Hero</t>
  </si>
  <si>
    <t>Norton</t>
  </si>
  <si>
    <t>Norwich</t>
  </si>
  <si>
    <t>Orange</t>
  </si>
  <si>
    <t>Orleans ID</t>
  </si>
  <si>
    <t>Orwell</t>
  </si>
  <si>
    <t>Pawlet</t>
  </si>
  <si>
    <t>Peacham</t>
  </si>
  <si>
    <t>Pittsfield</t>
  </si>
  <si>
    <t>Plymouth</t>
  </si>
  <si>
    <t>Pomfret</t>
  </si>
  <si>
    <t>Poultney</t>
  </si>
  <si>
    <t>Pownal</t>
  </si>
  <si>
    <t>Proctor</t>
  </si>
  <si>
    <t>Putney</t>
  </si>
  <si>
    <t>Reading</t>
  </si>
  <si>
    <t>Readsboro</t>
  </si>
  <si>
    <t>Richford</t>
  </si>
  <si>
    <t>Rochester</t>
  </si>
  <si>
    <t>Rockingham</t>
  </si>
  <si>
    <t>Roxbury</t>
  </si>
  <si>
    <t>Royalton</t>
  </si>
  <si>
    <t>Rupert</t>
  </si>
  <si>
    <t>Rutland City</t>
  </si>
  <si>
    <t>Rutland Town</t>
  </si>
  <si>
    <t>St. Johnsbury</t>
  </si>
  <si>
    <t>Sandgate</t>
  </si>
  <si>
    <t>Searsburg</t>
  </si>
  <si>
    <t>Shaftsbury</t>
  </si>
  <si>
    <t>Sharon</t>
  </si>
  <si>
    <t>Sheldon</t>
  </si>
  <si>
    <t>Killington</t>
  </si>
  <si>
    <t>South Burlington</t>
  </si>
  <si>
    <t>South Hero</t>
  </si>
  <si>
    <t>Springfield</t>
  </si>
  <si>
    <t>Stamford</t>
  </si>
  <si>
    <t>Stannard</t>
  </si>
  <si>
    <t>Starksboro</t>
  </si>
  <si>
    <t>Stockbridge</t>
  </si>
  <si>
    <t>Stowe</t>
  </si>
  <si>
    <t>Strafford</t>
  </si>
  <si>
    <t>Stratton</t>
  </si>
  <si>
    <t>Sunderland</t>
  </si>
  <si>
    <t>Sutton</t>
  </si>
  <si>
    <t>Swanton</t>
  </si>
  <si>
    <t>Thetford</t>
  </si>
  <si>
    <t>Townshend</t>
  </si>
  <si>
    <t>Troy</t>
  </si>
  <si>
    <t>Tunbridge</t>
  </si>
  <si>
    <t>Vernon</t>
  </si>
  <si>
    <t>Victory</t>
  </si>
  <si>
    <t>Walden</t>
  </si>
  <si>
    <t>Wardsboro</t>
  </si>
  <si>
    <t>Washington</t>
  </si>
  <si>
    <t>Waterford</t>
  </si>
  <si>
    <t>Weathersfield</t>
  </si>
  <si>
    <t>Wells</t>
  </si>
  <si>
    <t>Westfield</t>
  </si>
  <si>
    <t>West Haven</t>
  </si>
  <si>
    <t>Westminster</t>
  </si>
  <si>
    <t>Westmore</t>
  </si>
  <si>
    <t>West Rutland</t>
  </si>
  <si>
    <t>West Windsor</t>
  </si>
  <si>
    <t>Whitingham</t>
  </si>
  <si>
    <t>Williamstown</t>
  </si>
  <si>
    <t>Wilmington</t>
  </si>
  <si>
    <t>Windham</t>
  </si>
  <si>
    <t>Windsor</t>
  </si>
  <si>
    <t>Winhall</t>
  </si>
  <si>
    <t>Winooski ID</t>
  </si>
  <si>
    <t>Wolcott</t>
  </si>
  <si>
    <t>Woodbury</t>
  </si>
  <si>
    <t>Woodford</t>
  </si>
  <si>
    <t>Woodstock</t>
  </si>
  <si>
    <t>Worcester</t>
  </si>
  <si>
    <t>Woodstock UHSD</t>
  </si>
  <si>
    <t>Brattleboro UHSD</t>
  </si>
  <si>
    <t>Missisquoi UHSD</t>
  </si>
  <si>
    <t>Mt. Anthony UHSD</t>
  </si>
  <si>
    <t>Fair Haven UHSD</t>
  </si>
  <si>
    <t>Blue Mountain USD</t>
  </si>
  <si>
    <t>North Country Jr UHSD</t>
  </si>
  <si>
    <t>North Country Sr UHSD</t>
  </si>
  <si>
    <t>Currier Memorial UESD</t>
  </si>
  <si>
    <t>Lake Region UHSD</t>
  </si>
  <si>
    <t>Hazen UHSD</t>
  </si>
  <si>
    <t>Bellows Falls UHSD</t>
  </si>
  <si>
    <t>Mt. Abraham UHSD</t>
  </si>
  <si>
    <t>Chester-Andover UESD</t>
  </si>
  <si>
    <t>Oxbow UHSD</t>
  </si>
  <si>
    <t>U-32 UHSD</t>
  </si>
  <si>
    <t>Twinfield USD</t>
  </si>
  <si>
    <t>Leland &amp; Gray UHSD</t>
  </si>
  <si>
    <t>Green Mt. Union UHSD</t>
  </si>
  <si>
    <t>Waits River Valley USD</t>
  </si>
  <si>
    <t>Millers Run USD</t>
  </si>
  <si>
    <t>Black River UHSD</t>
  </si>
  <si>
    <t>Spaulding HSUD</t>
  </si>
  <si>
    <t>Castleton-Hubbardton UESD</t>
  </si>
  <si>
    <t>Lakeview UESD</t>
  </si>
  <si>
    <t>Mettawee Community Sch UESD 47</t>
  </si>
  <si>
    <t>Barstow USD</t>
  </si>
  <si>
    <t>Elmore-Morristown USD</t>
  </si>
  <si>
    <t>Essex Westford EC USD</t>
  </si>
  <si>
    <t>Mill River USD</t>
  </si>
  <si>
    <t>Otter Valley USD</t>
  </si>
  <si>
    <t>Addison NW USD</t>
  </si>
  <si>
    <t>Addison Central USD</t>
  </si>
  <si>
    <t>Champlain Valley USD</t>
  </si>
  <si>
    <t>Maple Run USD</t>
  </si>
  <si>
    <t>Lamoille North MUSD</t>
  </si>
  <si>
    <t>Orange Southwest USD</t>
  </si>
  <si>
    <t>Harwood USD</t>
  </si>
  <si>
    <t>Rivendell UHSD</t>
  </si>
  <si>
    <t>Mountain Towns Red USD</t>
  </si>
  <si>
    <t>Mt. Mansfield MUSD #401A</t>
  </si>
  <si>
    <t>Mt. Mansfield MUSD #401B</t>
  </si>
  <si>
    <t>fy18suid</t>
  </si>
  <si>
    <t>47</t>
  </si>
  <si>
    <t>51</t>
  </si>
  <si>
    <t>46</t>
  </si>
  <si>
    <t>31</t>
  </si>
  <si>
    <t>49</t>
  </si>
  <si>
    <t>34</t>
  </si>
  <si>
    <t>24</t>
  </si>
  <si>
    <t>60</t>
  </si>
  <si>
    <t>20</t>
  </si>
  <si>
    <t>63</t>
  </si>
  <si>
    <t>9</t>
  </si>
  <si>
    <t>61</t>
  </si>
  <si>
    <t>5</t>
  </si>
  <si>
    <t>4</t>
  </si>
  <si>
    <t>32</t>
  </si>
  <si>
    <t>30</t>
  </si>
  <si>
    <t>19</t>
  </si>
  <si>
    <t>27</t>
  </si>
  <si>
    <t>48</t>
  </si>
  <si>
    <t>1</t>
  </si>
  <si>
    <t>8</t>
  </si>
  <si>
    <t>15</t>
  </si>
  <si>
    <t>41</t>
  </si>
  <si>
    <t>25</t>
  </si>
  <si>
    <t>7</t>
  </si>
  <si>
    <t>18</t>
  </si>
  <si>
    <t>35</t>
  </si>
  <si>
    <t>6</t>
  </si>
  <si>
    <t>22</t>
  </si>
  <si>
    <t>21</t>
  </si>
  <si>
    <t>54</t>
  </si>
  <si>
    <t>52</t>
  </si>
  <si>
    <t>12</t>
  </si>
  <si>
    <t>38</t>
  </si>
  <si>
    <t>10</t>
  </si>
  <si>
    <t>45</t>
  </si>
  <si>
    <t>43</t>
  </si>
  <si>
    <t>55</t>
  </si>
  <si>
    <t>29</t>
  </si>
  <si>
    <t>37</t>
  </si>
  <si>
    <t>40</t>
  </si>
  <si>
    <t>11</t>
  </si>
  <si>
    <t>16</t>
  </si>
  <si>
    <t>56</t>
  </si>
  <si>
    <t>26</t>
  </si>
  <si>
    <t>17</t>
  </si>
  <si>
    <t>57</t>
  </si>
  <si>
    <t>36</t>
  </si>
  <si>
    <t>65</t>
  </si>
  <si>
    <t>33</t>
  </si>
  <si>
    <t>2</t>
  </si>
  <si>
    <t>3</t>
  </si>
  <si>
    <t>14</t>
  </si>
  <si>
    <t>23</t>
  </si>
  <si>
    <t>28</t>
  </si>
  <si>
    <t>42</t>
  </si>
  <si>
    <t>64</t>
  </si>
  <si>
    <t>fy18suname</t>
  </si>
  <si>
    <t>Windham Northeast SU</t>
  </si>
  <si>
    <t>Windsor Central SU</t>
  </si>
  <si>
    <t>Windham Central SU</t>
  </si>
  <si>
    <t>North Country SU</t>
  </si>
  <si>
    <t>Windham Southwest SU</t>
  </si>
  <si>
    <t>Orleans Central SU</t>
  </si>
  <si>
    <t>Grand Isle SU</t>
  </si>
  <si>
    <t>Battenkill Valley SU</t>
  </si>
  <si>
    <t>Franklin Northeast SU</t>
  </si>
  <si>
    <t>Two Rivers SU</t>
  </si>
  <si>
    <t>Caledonia Central SU</t>
  </si>
  <si>
    <t>Barre SU</t>
  </si>
  <si>
    <t>Southwest Vermont SU</t>
  </si>
  <si>
    <t>Addison-Rutland SU</t>
  </si>
  <si>
    <t>Washington Central SU</t>
  </si>
  <si>
    <t>White River Valley SU</t>
  </si>
  <si>
    <t>Essex North SU</t>
  </si>
  <si>
    <t>Orange East SU</t>
  </si>
  <si>
    <t>Windham Southeast SU</t>
  </si>
  <si>
    <t>Addison Northeast SU</t>
  </si>
  <si>
    <t>Caledonia North SU</t>
  </si>
  <si>
    <t>Burlington SD</t>
  </si>
  <si>
    <t>Washington Northeast SU</t>
  </si>
  <si>
    <t>Lamoille North SU</t>
  </si>
  <si>
    <t>Colchester SD</t>
  </si>
  <si>
    <t>Essex-Caledonia SU</t>
  </si>
  <si>
    <t>Orleans Southwest SU</t>
  </si>
  <si>
    <t>Bennington-Rutland SU</t>
  </si>
  <si>
    <t>Franklin West SU</t>
  </si>
  <si>
    <t>Franklin Northwest SU</t>
  </si>
  <si>
    <t>Hartford SD</t>
  </si>
  <si>
    <t>Windsor Southeast SU</t>
  </si>
  <si>
    <t>Chittenden East SU</t>
  </si>
  <si>
    <t>Rutland Southwest SU</t>
  </si>
  <si>
    <t>Milton SD</t>
  </si>
  <si>
    <t>Montpelier SD</t>
  </si>
  <si>
    <t>Washington South SU</t>
  </si>
  <si>
    <t>Dresden Interstate SD</t>
  </si>
  <si>
    <t>Orange North SU</t>
  </si>
  <si>
    <t>Rutland Central SU</t>
  </si>
  <si>
    <t>Rutland City SD</t>
  </si>
  <si>
    <t>St. Johnsbury SD</t>
  </si>
  <si>
    <t>South Burlington SD</t>
  </si>
  <si>
    <t>Springfield SD</t>
  </si>
  <si>
    <t>Lamoille South SU</t>
  </si>
  <si>
    <t>Winooski SD</t>
  </si>
  <si>
    <t>Blue Mountain Union SD</t>
  </si>
  <si>
    <t>Rutland Northeast SU</t>
  </si>
  <si>
    <t>Essex Westford SD</t>
  </si>
  <si>
    <t>Mill River SD</t>
  </si>
  <si>
    <t>Addison Northwest SD</t>
  </si>
  <si>
    <t>Addison Central SD</t>
  </si>
  <si>
    <t>Champlain Valley SD</t>
  </si>
  <si>
    <t>Harwood UUSD</t>
  </si>
  <si>
    <t>Rivendell Interstate SD</t>
  </si>
  <si>
    <t>pk12adm_d</t>
  </si>
  <si>
    <t>pov_rate_d</t>
  </si>
  <si>
    <t>ell_rate_d</t>
  </si>
  <si>
    <t>pct_mid_d</t>
  </si>
  <si>
    <t>pct_high_d</t>
  </si>
  <si>
    <t>pct_ld_bd_ohi_d</t>
  </si>
  <si>
    <t>pct_other_swd_d</t>
  </si>
  <si>
    <t>enroll_under100_d</t>
  </si>
  <si>
    <t>budget_lesstrans_d</t>
  </si>
  <si>
    <t>cost_index_d</t>
  </si>
  <si>
    <t>sgroup_1_d</t>
  </si>
  <si>
    <t>sgroup_2_d</t>
  </si>
  <si>
    <t>sgroup_3_d</t>
  </si>
  <si>
    <t>sgroup_4_d</t>
  </si>
  <si>
    <t>total_personnel_pp_s</t>
  </si>
  <si>
    <t>pct_frl_s</t>
  </si>
  <si>
    <t>pct_ell_s</t>
  </si>
  <si>
    <t>pct_ld_bd_ohi_sch_s</t>
  </si>
  <si>
    <t>pct_other_swd_sch_s</t>
  </si>
  <si>
    <t>pct_mid_s</t>
  </si>
  <si>
    <t>pct_high_s</t>
  </si>
  <si>
    <t>enroll_under100_s</t>
  </si>
  <si>
    <t>enroll_101to250_s</t>
  </si>
  <si>
    <t>sgroup_1_s</t>
  </si>
  <si>
    <t>sgroup_2_s</t>
  </si>
  <si>
    <t>sgroup_3_s</t>
  </si>
  <si>
    <t>sgroup_4_s</t>
  </si>
  <si>
    <t>cost_index_s</t>
  </si>
  <si>
    <t>prek12_s</t>
  </si>
  <si>
    <t>tot_spend_lesstrans</t>
  </si>
  <si>
    <t>Poverty</t>
  </si>
  <si>
    <t>-</t>
  </si>
  <si>
    <t>English Learners</t>
  </si>
  <si>
    <t>Middle School Students</t>
  </si>
  <si>
    <t>High School Students</t>
  </si>
  <si>
    <t>Students with high incidence disabilities</t>
  </si>
  <si>
    <t>Students with low incidence disabilities</t>
  </si>
  <si>
    <t>District enrollment &lt; 100</t>
  </si>
  <si>
    <t>School enrollment &lt;100</t>
  </si>
  <si>
    <t>School enrollment 100 to &lt;250</t>
  </si>
  <si>
    <t>Sparcity Category Other (100 or more per square mile)</t>
  </si>
  <si>
    <t>Total Weighted Pupils</t>
  </si>
  <si>
    <t>FY 2018 LEAID</t>
  </si>
  <si>
    <t>Total Dollars Allocated</t>
  </si>
  <si>
    <t>Special Education Census Grant Per Student</t>
  </si>
  <si>
    <t>Total Special Education Dollars Allocated</t>
  </si>
  <si>
    <t>Base Per Pupil Amount</t>
  </si>
  <si>
    <t>Weighted Funding</t>
  </si>
  <si>
    <t>fed_pp_d</t>
  </si>
  <si>
    <t>Total Federal Dollars</t>
  </si>
  <si>
    <t>LEA Name</t>
  </si>
  <si>
    <t>SU ID</t>
  </si>
  <si>
    <t>SU Name</t>
  </si>
  <si>
    <t>Sparsity Category 1 (&lt;36 per square mile)</t>
  </si>
  <si>
    <t>Sparsity Category 2 (36 to 54.9 per square mile)</t>
  </si>
  <si>
    <t>Sparsity Category 3 (55 to 99.9 per square mile)</t>
  </si>
  <si>
    <t>Enrollment under 100 (School)</t>
  </si>
  <si>
    <t>Enrollment 101 to 250 (School)</t>
  </si>
  <si>
    <t>Total Spending (Less Transp) (District)</t>
  </si>
  <si>
    <t>Federal Spending PP (District)</t>
  </si>
  <si>
    <t>Total Federal Spending (District)</t>
  </si>
  <si>
    <t>pk-12 Enrollment (District)</t>
  </si>
  <si>
    <t>High Incidence Disability % (District)</t>
  </si>
  <si>
    <t>Low Incidence Disability % (District)</t>
  </si>
  <si>
    <t>Enrollment &lt;100 (District)</t>
  </si>
  <si>
    <t>Actual Spending PP (District)</t>
  </si>
  <si>
    <t>Sparsity Category 1 (&lt;36) (District)</t>
  </si>
  <si>
    <t>Sparsity Category 2 (36 to 54.9) (District)</t>
  </si>
  <si>
    <t>Sparsity Cateogory 3 (55 to 100) (District)</t>
  </si>
  <si>
    <t>PP Difference From Actual</t>
  </si>
  <si>
    <t>rev_exclusion_pp</t>
  </si>
  <si>
    <t>Revenue Exclusions PP (District)</t>
  </si>
  <si>
    <t>Equalized Homestead Tax Rate Using Actual Spending</t>
  </si>
  <si>
    <t>Equalized Homestead Tax Rate Using Weighted Funding</t>
  </si>
  <si>
    <t>Education Spending per Equalized Pupil Using Proposed Weighted Funding (Excluding Revenue)</t>
  </si>
  <si>
    <t>Actual Spending per Equalized Pupil (Excluding Revenue)</t>
  </si>
  <si>
    <t>Special Education Funding</t>
  </si>
  <si>
    <t>Federal Funding</t>
  </si>
  <si>
    <t>Total Funding (If distributed according to weights)</t>
  </si>
  <si>
    <t>Special Education Funding PP</t>
  </si>
  <si>
    <t>Federal Funding PP</t>
  </si>
  <si>
    <t>Weighted Funding PP</t>
  </si>
  <si>
    <t>Total Funding PP (If distributed according to weights)</t>
  </si>
  <si>
    <t>actual_wadm</t>
  </si>
  <si>
    <t>actual_equalized_count</t>
  </si>
  <si>
    <t>actual_toro_eq_count</t>
  </si>
  <si>
    <t>Enrollment weights dependent on sparsity?</t>
  </si>
  <si>
    <t>FY 18 District ID</t>
  </si>
  <si>
    <t>FY 18 District Name</t>
  </si>
  <si>
    <t>FY 18 Supervisory Union ID</t>
  </si>
  <si>
    <t>FY 18 Supervisory Name</t>
  </si>
  <si>
    <t>PreK-12 ADM from district data</t>
  </si>
  <si>
    <t>Poverty rate from district data</t>
  </si>
  <si>
    <t>ELL rate from district data</t>
  </si>
  <si>
    <t>Percentage of student in middle schools (from school-level data) aggregated to the district (from the final district data set)</t>
  </si>
  <si>
    <t>Percentage of student in high schools (from school-level data) aggregated to the district (from the final district data set)</t>
  </si>
  <si>
    <t>Percentage of students with high incidence disabilities (learning disability, behavioral disorder, other health impairment) from district data</t>
  </si>
  <si>
    <t>Percentage of students with low incidence disabilities (all other disability categories) from district data</t>
  </si>
  <si>
    <t>Indicator of district enrollment under 100 students</t>
  </si>
  <si>
    <t>Total district spending per student (not including transportation) from district data</t>
  </si>
  <si>
    <t>Cost index from the district cost function (estimated by the study team)</t>
  </si>
  <si>
    <t>Sparsity indicator greater than 100 from district data set</t>
  </si>
  <si>
    <t>Sparsity indicator &lt;36 from district data set</t>
  </si>
  <si>
    <t>Sparsity indicator 36 to 55 from district data set</t>
  </si>
  <si>
    <t>Sparsity indicator 55 to 100 from district data set</t>
  </si>
  <si>
    <t>Total school-level personnel spending per-pupil from school-level personnel spending data</t>
  </si>
  <si>
    <t>FRL rate at the school level (from CCD data)</t>
  </si>
  <si>
    <t>ELL rate at the school level (from AOE)</t>
  </si>
  <si>
    <t>Percentage of students with high incidence disabilities (learning disability, behavioral disorder, other health impairment) from school data</t>
  </si>
  <si>
    <t>Percentage of students with low incidence disabilities (all other disability categories) from school data</t>
  </si>
  <si>
    <t>Percentage of student in middle schools (from school-level data) aggregated to the district (from the final school data set)</t>
  </si>
  <si>
    <t>Percentage of student in high schools (from school-level data) aggregated to the district (from the final school data set)</t>
  </si>
  <si>
    <t>Indicator of school enrollment &lt;100</t>
  </si>
  <si>
    <t>Indicator of school enrollment between 101 and 250</t>
  </si>
  <si>
    <t>Sparsity indicator greater than 100 from school data set</t>
  </si>
  <si>
    <t>Sparsity indicator &lt;36 from school data set</t>
  </si>
  <si>
    <t>Sparsity indicator 36 to 55 from school data set</t>
  </si>
  <si>
    <t>Sparsity indicator 55 to 100 from school data set</t>
  </si>
  <si>
    <t>Cost index from the school cost function (estimated by the study team)</t>
  </si>
  <si>
    <t>PreK-12 ADM aggregated from school-level data</t>
  </si>
  <si>
    <t>Total spending excluding transportation from district data (budget_lesstrans_d*pk12adm_d)</t>
  </si>
  <si>
    <t>Federal spending per pupil from district data</t>
  </si>
  <si>
    <t>Excluded revenue per pupil from district data (for purposes of tax rate calculations)</t>
  </si>
  <si>
    <t>Actual FY18 weighted ADM</t>
  </si>
  <si>
    <t>Actual FY18 equalized pupil count</t>
  </si>
  <si>
    <t>Actual FY18 TORO equalized pupil count</t>
  </si>
  <si>
    <t>2018 Education Property Tax Spending Adjustment</t>
  </si>
  <si>
    <t>budget_pp_d</t>
  </si>
  <si>
    <t>trans_pp_d</t>
  </si>
  <si>
    <t>rev_exclusion_lesstrans</t>
  </si>
  <si>
    <t>Total spending including transportation from district data</t>
  </si>
  <si>
    <t>Transportation spending per pupil from district data</t>
  </si>
  <si>
    <t>Revenue exclusions per pupil not counting transportation</t>
  </si>
  <si>
    <t>Total Transportation Dollars</t>
  </si>
  <si>
    <t>Total Spending (w/ Transp) (District)</t>
  </si>
  <si>
    <t>Total Revenue Exclusions (District)</t>
  </si>
  <si>
    <t>Transportation Per Pupil (District)</t>
  </si>
  <si>
    <t>Total Transportation Spending (District)</t>
  </si>
  <si>
    <t>Actual Weighted Pupils (District)</t>
  </si>
  <si>
    <t>Transportation Funding</t>
  </si>
  <si>
    <t>Transportation Funding PP</t>
  </si>
  <si>
    <t>Actual Spending per Actual Equalized Pupil (Excluding Revenue)</t>
  </si>
  <si>
    <t xml:space="preserve">Equalized Homestead Tax Based on Actual Spending and Actual Equalized Pupils </t>
  </si>
  <si>
    <t>ADM (FY18)</t>
  </si>
  <si>
    <t>Equalized Pupils (FY18)</t>
  </si>
  <si>
    <t>Equalized Homestead Tax (FY18)</t>
  </si>
  <si>
    <t xml:space="preserve">Based on Actual Spending and Actual Equalized Pupils </t>
  </si>
  <si>
    <t>Based on Actual Spending and Estimated Equalized Pupils</t>
  </si>
  <si>
    <t>Actual</t>
  </si>
  <si>
    <t>Estimated</t>
  </si>
  <si>
    <t>Difference (Estimated vs. Actual)</t>
  </si>
  <si>
    <t>psid</t>
  </si>
  <si>
    <t>PS023</t>
  </si>
  <si>
    <t>PS246</t>
  </si>
  <si>
    <t>PS189</t>
  </si>
  <si>
    <t>PS162</t>
  </si>
  <si>
    <t>PS307</t>
  </si>
  <si>
    <t>PS270</t>
  </si>
  <si>
    <t>PS306</t>
  </si>
  <si>
    <t>PS041</t>
  </si>
  <si>
    <t>PS074</t>
  </si>
  <si>
    <t>PS168</t>
  </si>
  <si>
    <t>PS324</t>
  </si>
  <si>
    <t>PS059</t>
  </si>
  <si>
    <t>PS108</t>
  </si>
  <si>
    <t>PS002</t>
  </si>
  <si>
    <t>PS241</t>
  </si>
  <si>
    <t>PS032</t>
  </si>
  <si>
    <t>PS015</t>
  </si>
  <si>
    <t>PS242</t>
  </si>
  <si>
    <t>PS190</t>
  </si>
  <si>
    <t>PS115</t>
  </si>
  <si>
    <t>PS110</t>
  </si>
  <si>
    <t>PS010</t>
  </si>
  <si>
    <t>PS148</t>
  </si>
  <si>
    <t>PS112</t>
  </si>
  <si>
    <t>PS209</t>
  </si>
  <si>
    <t>PS122</t>
  </si>
  <si>
    <t>PS145</t>
  </si>
  <si>
    <t>PS325</t>
  </si>
  <si>
    <t>PS093</t>
  </si>
  <si>
    <t>PS156</t>
  </si>
  <si>
    <t>PS394</t>
  </si>
  <si>
    <t>PS298</t>
  </si>
  <si>
    <t>PS202</t>
  </si>
  <si>
    <t>PS047</t>
  </si>
  <si>
    <t>PS038</t>
  </si>
  <si>
    <t>PS215</t>
  </si>
  <si>
    <t>PS322</t>
  </si>
  <si>
    <t>PS043</t>
  </si>
  <si>
    <t>PS259</t>
  </si>
  <si>
    <t>PS244</t>
  </si>
  <si>
    <t>PS268</t>
  </si>
  <si>
    <t>PS336</t>
  </si>
  <si>
    <t>PS076</t>
  </si>
  <si>
    <t>PS285</t>
  </si>
  <si>
    <t>PS303</t>
  </si>
  <si>
    <t>PS034</t>
  </si>
  <si>
    <t>PS338</t>
  </si>
  <si>
    <t>PS247</t>
  </si>
  <si>
    <t>PS263</t>
  </si>
  <si>
    <t>PS206</t>
  </si>
  <si>
    <t>PS069</t>
  </si>
  <si>
    <t>PS166</t>
  </si>
  <si>
    <t>PS364</t>
  </si>
  <si>
    <t>PS144</t>
  </si>
  <si>
    <t>PS044</t>
  </si>
  <si>
    <t>PS067</t>
  </si>
  <si>
    <t>PS302</t>
  </si>
  <si>
    <t>PS077</t>
  </si>
  <si>
    <t>PS205</t>
  </si>
  <si>
    <t>PS357</t>
  </si>
  <si>
    <t>PS091</t>
  </si>
  <si>
    <t>PS033</t>
  </si>
  <si>
    <t>PS181</t>
  </si>
  <si>
    <t>PS056</t>
  </si>
  <si>
    <t>PS071</t>
  </si>
  <si>
    <t>PS269</t>
  </si>
  <si>
    <t>PS317</t>
  </si>
  <si>
    <t>PS022</t>
  </si>
  <si>
    <t>PS049</t>
  </si>
  <si>
    <t>PS007</t>
  </si>
  <si>
    <t>PS147</t>
  </si>
  <si>
    <t>PS118</t>
  </si>
  <si>
    <t>PS353</t>
  </si>
  <si>
    <t>PS352</t>
  </si>
  <si>
    <t>PS078</t>
  </si>
  <si>
    <t>PS126</t>
  </si>
  <si>
    <t>PS160</t>
  </si>
  <si>
    <t>PS165</t>
  </si>
  <si>
    <t>PS021</t>
  </si>
  <si>
    <t>PS182</t>
  </si>
  <si>
    <t>PS230</t>
  </si>
  <si>
    <t>PS300</t>
  </si>
  <si>
    <t>PS328</t>
  </si>
  <si>
    <t>PS031</t>
  </si>
  <si>
    <t>PS218</t>
  </si>
  <si>
    <t>PS055</t>
  </si>
  <si>
    <t>PS107</t>
  </si>
  <si>
    <t>PS393</t>
  </si>
  <si>
    <t>PS315</t>
  </si>
  <si>
    <t>PS320</t>
  </si>
  <si>
    <t>PS193</t>
  </si>
  <si>
    <t>PS250</t>
  </si>
  <si>
    <t>PS086</t>
  </si>
  <si>
    <t>PS301</t>
  </si>
  <si>
    <t>PS347</t>
  </si>
  <si>
    <t>PS149</t>
  </si>
  <si>
    <t>PS177</t>
  </si>
  <si>
    <t>PS319</t>
  </si>
  <si>
    <t>PS334</t>
  </si>
  <si>
    <t>PS087</t>
  </si>
  <si>
    <t>PS128</t>
  </si>
  <si>
    <t>PS284</t>
  </si>
  <si>
    <t>PS129</t>
  </si>
  <si>
    <t>PS240</t>
  </si>
  <si>
    <t>PS354</t>
  </si>
  <si>
    <t>PS267</t>
  </si>
  <si>
    <t>PS368</t>
  </si>
  <si>
    <t>PS239</t>
  </si>
  <si>
    <t>PS355</t>
  </si>
  <si>
    <t>PS017</t>
  </si>
  <si>
    <t>PS008</t>
  </si>
  <si>
    <t>PS407</t>
  </si>
  <si>
    <t>PS392</t>
  </si>
  <si>
    <t>PS079</t>
  </si>
  <si>
    <t>PS085</t>
  </si>
  <si>
    <t>PS293</t>
  </si>
  <si>
    <t>PS011</t>
  </si>
  <si>
    <t>PS109</t>
  </si>
  <si>
    <t>PS198</t>
  </si>
  <si>
    <t>PS035</t>
  </si>
  <si>
    <t>PS167</t>
  </si>
  <si>
    <t>PS063</t>
  </si>
  <si>
    <t>PS106</t>
  </si>
  <si>
    <t>PS399</t>
  </si>
  <si>
    <t>PS051</t>
  </si>
  <si>
    <t>PS294</t>
  </si>
  <si>
    <t>PS184</t>
  </si>
  <si>
    <t>PS201</t>
  </si>
  <si>
    <t>PS316</t>
  </si>
  <si>
    <t>PS223</t>
  </si>
  <si>
    <t>PS018</t>
  </si>
  <si>
    <t>schlname</t>
  </si>
  <si>
    <t>Beeman Elementary School</t>
  </si>
  <si>
    <t>Robinson Elementary School</t>
  </si>
  <si>
    <t>Monkton Central School</t>
  </si>
  <si>
    <t>Lincoln Community School</t>
  </si>
  <si>
    <t>Underhill ID Elementary School</t>
  </si>
  <si>
    <t>Smilie Memorial School</t>
  </si>
  <si>
    <t>Underhill Central Elementary School</t>
  </si>
  <si>
    <t>Brewster Pierce Elementary School</t>
  </si>
  <si>
    <t>Concord Graded/Middle School</t>
  </si>
  <si>
    <t>Lunenburg/Gilman Schools</t>
  </si>
  <si>
    <t>Waterford Elementary School</t>
  </si>
  <si>
    <t>Canaan Schools</t>
  </si>
  <si>
    <t>Ferrisburgh Central School</t>
  </si>
  <si>
    <t>Addison Central School</t>
  </si>
  <si>
    <t>Richford Elementary School</t>
  </si>
  <si>
    <t>Berkshire Elementary School</t>
  </si>
  <si>
    <t>Bakersfield School</t>
  </si>
  <si>
    <t>Richford Jr/Sr High School</t>
  </si>
  <si>
    <t>Montgomery Elementary School</t>
  </si>
  <si>
    <t>Franklin Elementary School</t>
  </si>
  <si>
    <t>Fletcher Elementary School</t>
  </si>
  <si>
    <t>Alburgh Community Education Center</t>
  </si>
  <si>
    <t>Isle La Motte Elementary School</t>
  </si>
  <si>
    <t>Folsom Education and Community Center</t>
  </si>
  <si>
    <t>North Hero School</t>
  </si>
  <si>
    <t>Grand Isle School</t>
  </si>
  <si>
    <t>Hyde Park Elementary School</t>
  </si>
  <si>
    <t>Waterville Elementary School</t>
  </si>
  <si>
    <t>Eden Central School</t>
  </si>
  <si>
    <t>Elmore School</t>
  </si>
  <si>
    <t>Peoples Academy Middle School</t>
  </si>
  <si>
    <t>Thetford Elementary School</t>
  </si>
  <si>
    <t>Newbury Elementary School</t>
  </si>
  <si>
    <t>Brookfield Elementary School</t>
  </si>
  <si>
    <t>Braintree School</t>
  </si>
  <si>
    <t>Orange Center School</t>
  </si>
  <si>
    <t>Washington Village School</t>
  </si>
  <si>
    <t>Bridport Central School</t>
  </si>
  <si>
    <t>Salisbury Community School</t>
  </si>
  <si>
    <t>Ripton Elementary School</t>
  </si>
  <si>
    <t>Shoreham Elementary School</t>
  </si>
  <si>
    <t>Weybridge Elementary School</t>
  </si>
  <si>
    <t>Bingham Memorial School</t>
  </si>
  <si>
    <t>Stockbridge Central School</t>
  </si>
  <si>
    <t>Tunbridge Central School</t>
  </si>
  <si>
    <t>Bethel Elementary School</t>
  </si>
  <si>
    <t>Whitcomb Jr/Sr High School</t>
  </si>
  <si>
    <t>Rochester School</t>
  </si>
  <si>
    <t>Sharon Elementary School</t>
  </si>
  <si>
    <t>Newton School</t>
  </si>
  <si>
    <t>Chelsea Elementary High School</t>
  </si>
  <si>
    <t>Lowell Graded School</t>
  </si>
  <si>
    <t>North Country Union Jr High</t>
  </si>
  <si>
    <t>Holland Elementary School</t>
  </si>
  <si>
    <t>Brighton Elementary School</t>
  </si>
  <si>
    <t>Charleston Elementary School</t>
  </si>
  <si>
    <t>Troy Elementary School</t>
  </si>
  <si>
    <t>Coventry Village School</t>
  </si>
  <si>
    <t>Newport Town School</t>
  </si>
  <si>
    <t>Doty Memorial School</t>
  </si>
  <si>
    <t>East Montpelier Elementary School</t>
  </si>
  <si>
    <t>Berlin Elementary School</t>
  </si>
  <si>
    <t>Rumney Memorial School</t>
  </si>
  <si>
    <t>Calais Elementary School</t>
  </si>
  <si>
    <t>Clarendon Elementary School</t>
  </si>
  <si>
    <t>Shrewsbury Mountain School</t>
  </si>
  <si>
    <t>Wallingford Village School</t>
  </si>
  <si>
    <t>Barton Graded School</t>
  </si>
  <si>
    <t>Brownington Central School</t>
  </si>
  <si>
    <t>Albany Community School</t>
  </si>
  <si>
    <t>Irasburg Village School</t>
  </si>
  <si>
    <t>Glover Community School</t>
  </si>
  <si>
    <t>Woodbury Elementary School</t>
  </si>
  <si>
    <t>Wolcott Elementary School</t>
  </si>
  <si>
    <t>Craftsbury Schools</t>
  </si>
  <si>
    <t>Lakeview UES</t>
  </si>
  <si>
    <t>Leicester Central School</t>
  </si>
  <si>
    <t>Lothrop School</t>
  </si>
  <si>
    <t>Barstow Memorial School</t>
  </si>
  <si>
    <t>Middletown Springs Elementary School</t>
  </si>
  <si>
    <t>Poultney High School</t>
  </si>
  <si>
    <t>Tinmouth Elementary School</t>
  </si>
  <si>
    <t>Wells Village School</t>
  </si>
  <si>
    <t>Benson Village School</t>
  </si>
  <si>
    <t>Orwell Village School</t>
  </si>
  <si>
    <t>Cabot School</t>
  </si>
  <si>
    <t>Fayston Elementary School</t>
  </si>
  <si>
    <t xml:space="preserve">Harwood Union Middle UHS </t>
  </si>
  <si>
    <t>Waitsfield Elementary School</t>
  </si>
  <si>
    <t>Warren Elementary School</t>
  </si>
  <si>
    <t>Moretown Elementary School</t>
  </si>
  <si>
    <t>Roxbury Village School</t>
  </si>
  <si>
    <t>Dover Elementary School</t>
  </si>
  <si>
    <t>Townshend Village School</t>
  </si>
  <si>
    <t>Windham Elementary School</t>
  </si>
  <si>
    <t>Jamaica Village School</t>
  </si>
  <si>
    <t>Marlboro Elementary School</t>
  </si>
  <si>
    <t>Wardsboro Central School</t>
  </si>
  <si>
    <t>Westminster Schools</t>
  </si>
  <si>
    <t>Dummerston Schools</t>
  </si>
  <si>
    <t>Guilford Central School</t>
  </si>
  <si>
    <t>Stamford Elementary School</t>
  </si>
  <si>
    <t>Halifax School</t>
  </si>
  <si>
    <t>Readsboro Elementary School</t>
  </si>
  <si>
    <t>Woodford Hollow School</t>
  </si>
  <si>
    <t>Killington Elementary School</t>
  </si>
  <si>
    <t>Woodstock Union Middle School</t>
  </si>
  <si>
    <t>Reading Elementary School</t>
  </si>
  <si>
    <t>Woodstock Elementary School</t>
  </si>
  <si>
    <t>Barnard Academy</t>
  </si>
  <si>
    <t>Albert Bridge School</t>
  </si>
  <si>
    <t>Weathersfield School</t>
  </si>
  <si>
    <t>Mettawee Community UES</t>
  </si>
  <si>
    <t>Currier Memorial UES</t>
  </si>
  <si>
    <t>Dorset School</t>
  </si>
  <si>
    <t>Sunderland Elementary School</t>
  </si>
  <si>
    <t>Arlington Memorial High School</t>
  </si>
  <si>
    <t>Fisher School</t>
  </si>
  <si>
    <t>Mt Holly School</t>
  </si>
  <si>
    <t>Black River UHS</t>
  </si>
  <si>
    <t>Ludlow Elementary School</t>
  </si>
  <si>
    <t>Cavendish Town Elementary School</t>
  </si>
  <si>
    <t>Samuel Morey Elementary School</t>
  </si>
  <si>
    <t>Westshire School</t>
  </si>
  <si>
    <t>Burke Town School</t>
  </si>
  <si>
    <t>Sutton Village School</t>
  </si>
  <si>
    <t>Newark School</t>
  </si>
  <si>
    <t>Walden School</t>
  </si>
  <si>
    <t>Peacham Elementary School</t>
  </si>
  <si>
    <t>Barnet Elementary School</t>
  </si>
  <si>
    <t>T206</t>
  </si>
  <si>
    <t>Tinmouth</t>
  </si>
  <si>
    <t>prek12</t>
  </si>
  <si>
    <t>sparsity_group</t>
  </si>
  <si>
    <t>2-36 to 54.9</t>
  </si>
  <si>
    <t>1-Less than 36</t>
  </si>
  <si>
    <t>3-55 to 99.9</t>
  </si>
  <si>
    <t>Option E: School model weights (special education distributed by equalized pupils) no weight for sparsity over 55</t>
  </si>
  <si>
    <t>Option E: School model weights (special education distributed by ADM) no weight for sparsity over 55</t>
  </si>
  <si>
    <t>Sparsity &lt;100</t>
  </si>
  <si>
    <t>Sparsity &lt;55</t>
  </si>
  <si>
    <t>To recreate this output using the simulator, change the "Sparsity Category 3" weight to 0 to the "Custom school weights (special education distributed by ADM)" model with all other weights set to the "Option A" values in the "Custom Weights" tab. Select "Custom school weights (special education distributed by ADM)" with the "Enrollment weights dependent on sparsity?" toggle set to "Sparsity&lt;55" in the simulations tab.</t>
  </si>
  <si>
    <t>To recreate this output using the simulator, change the "Sparsity Category 3" weight to 0 to the "Custom school weights (special education distributed by equalized pupils)" model with all other weights set to the "Option B" values in the "Custom Weights" tab. Select "Custom school weights (special education distributed by equalized pupils)" with the "Enrollment weights dependent on sparsity?" toggle set to "Sparsity&lt;55" in the simulations tab.</t>
  </si>
  <si>
    <t>raw_adm_ep_calc</t>
  </si>
  <si>
    <t>prek_adm_ep_calc</t>
  </si>
  <si>
    <t>lt_adm_ep_calc</t>
  </si>
  <si>
    <t>lep_count_ep_calc</t>
  </si>
  <si>
    <t>poverty_ep_calc</t>
  </si>
  <si>
    <t>middle_count_est</t>
  </si>
  <si>
    <t>high_count_est</t>
  </si>
  <si>
    <t>LT Unweighted ADM</t>
  </si>
  <si>
    <t>Additive Weights (Centered on 0)</t>
  </si>
  <si>
    <t>Grade Weighted ADM</t>
  </si>
  <si>
    <t>Pre-K Students</t>
  </si>
  <si>
    <t>PreK Students</t>
  </si>
  <si>
    <t>K-5 Students</t>
  </si>
  <si>
    <t>Poverty Added Weighted Pupils</t>
  </si>
  <si>
    <t>ELL Added Weighted Pupils</t>
  </si>
  <si>
    <t>LEP Count</t>
  </si>
  <si>
    <t>Actual Equalized Pupils (non-TORO)</t>
  </si>
  <si>
    <t>Estimated Equalized Pupils</t>
  </si>
  <si>
    <t>District / School Scale  Added Weighted Pupils</t>
  </si>
  <si>
    <t>Sparsity Added Weighted Pupils</t>
  </si>
  <si>
    <t>Poverty Rate (From EP Calc)</t>
  </si>
  <si>
    <t>Multiplicative Weights</t>
  </si>
  <si>
    <t>PreK (Centered on 1)</t>
  </si>
  <si>
    <t>Middle School Students (Centered on 1)</t>
  </si>
  <si>
    <t>High School Students (Centered on 1)</t>
  </si>
  <si>
    <t>Poverty (Centered on 0)</t>
  </si>
  <si>
    <t>Equalization Ratio</t>
  </si>
  <si>
    <t>Statewide Total Longterm ADM</t>
  </si>
  <si>
    <t>Statewide Total Weighted Pupils</t>
  </si>
  <si>
    <t>pct_frl_aoe_s</t>
  </si>
  <si>
    <t>spedstate_d</t>
  </si>
  <si>
    <t>spedlcl_d</t>
  </si>
  <si>
    <t>pct_frl_ccd_s</t>
  </si>
  <si>
    <t>J028</t>
  </si>
  <si>
    <t>Prosper Valley Joint Contract School</t>
  </si>
  <si>
    <t>J033</t>
  </si>
  <si>
    <t>Brookline Joint Contract School</t>
  </si>
  <si>
    <t>J242</t>
  </si>
  <si>
    <t>Twin Valleys Joint Contract School</t>
  </si>
  <si>
    <t>J105</t>
  </si>
  <si>
    <t>Jay/Westfield Joint Contract School</t>
  </si>
  <si>
    <t>Barstow UUSD</t>
  </si>
  <si>
    <t>J006</t>
  </si>
  <si>
    <t>Athens/Grafton Joint Contract School</t>
  </si>
  <si>
    <t>S065</t>
  </si>
  <si>
    <t>S064</t>
  </si>
  <si>
    <t>S063</t>
  </si>
  <si>
    <t>S061</t>
  </si>
  <si>
    <t>S060</t>
  </si>
  <si>
    <t>S057</t>
  </si>
  <si>
    <t>S056</t>
  </si>
  <si>
    <t>S055</t>
  </si>
  <si>
    <t>S054</t>
  </si>
  <si>
    <t>S052</t>
  </si>
  <si>
    <t>S051</t>
  </si>
  <si>
    <t>S049</t>
  </si>
  <si>
    <t>S048</t>
  </si>
  <si>
    <t>S047</t>
  </si>
  <si>
    <t>S046</t>
  </si>
  <si>
    <t>S045</t>
  </si>
  <si>
    <t>S043</t>
  </si>
  <si>
    <t>S042</t>
  </si>
  <si>
    <t>S041</t>
  </si>
  <si>
    <t>S040</t>
  </si>
  <si>
    <t>S038</t>
  </si>
  <si>
    <t>S037</t>
  </si>
  <si>
    <t>S036</t>
  </si>
  <si>
    <t>S035</t>
  </si>
  <si>
    <t>S034</t>
  </si>
  <si>
    <t>S033</t>
  </si>
  <si>
    <t>S032</t>
  </si>
  <si>
    <t>S031</t>
  </si>
  <si>
    <t>S030</t>
  </si>
  <si>
    <t>S029</t>
  </si>
  <si>
    <t>S028</t>
  </si>
  <si>
    <t>S027</t>
  </si>
  <si>
    <t>S026</t>
  </si>
  <si>
    <t>S025</t>
  </si>
  <si>
    <t>S024</t>
  </si>
  <si>
    <t>S023</t>
  </si>
  <si>
    <t>S022</t>
  </si>
  <si>
    <t>S021</t>
  </si>
  <si>
    <t>S020</t>
  </si>
  <si>
    <t>S019</t>
  </si>
  <si>
    <t>S018</t>
  </si>
  <si>
    <t>S017</t>
  </si>
  <si>
    <t>S016</t>
  </si>
  <si>
    <t>S015</t>
  </si>
  <si>
    <t>S014</t>
  </si>
  <si>
    <t>S012</t>
  </si>
  <si>
    <t>S011</t>
  </si>
  <si>
    <t>S010</t>
  </si>
  <si>
    <t>S009</t>
  </si>
  <si>
    <t>S008</t>
  </si>
  <si>
    <t>S007</t>
  </si>
  <si>
    <t>S006</t>
  </si>
  <si>
    <t>S005</t>
  </si>
  <si>
    <t>S004</t>
  </si>
  <si>
    <t>S003</t>
  </si>
  <si>
    <t>S002</t>
  </si>
  <si>
    <t>S001</t>
  </si>
  <si>
    <t>Essex-Westford EC USD</t>
  </si>
  <si>
    <t>Westford</t>
  </si>
  <si>
    <t>T232</t>
  </si>
  <si>
    <t>Essex Town</t>
  </si>
  <si>
    <t>T070</t>
  </si>
  <si>
    <t>Essex Junction ID</t>
  </si>
  <si>
    <t>T069</t>
  </si>
  <si>
    <t>Rivendell Interstate USD</t>
  </si>
  <si>
    <t>West Fairlee</t>
  </si>
  <si>
    <t>T230</t>
  </si>
  <si>
    <t>Vershire</t>
  </si>
  <si>
    <t>T215</t>
  </si>
  <si>
    <t>Fairlee</t>
  </si>
  <si>
    <t>T074</t>
  </si>
  <si>
    <t>Green Mountain UHSD</t>
  </si>
  <si>
    <t>T047</t>
  </si>
  <si>
    <t>Chester</t>
  </si>
  <si>
    <t>T004</t>
  </si>
  <si>
    <t>Andover</t>
  </si>
  <si>
    <t>Spaulding UHSD</t>
  </si>
  <si>
    <t>Wells River</t>
  </si>
  <si>
    <t>T229</t>
  </si>
  <si>
    <t>Ryegate</t>
  </si>
  <si>
    <t>T175</t>
  </si>
  <si>
    <t>Groton</t>
  </si>
  <si>
    <t>T087</t>
  </si>
  <si>
    <t>T261</t>
  </si>
  <si>
    <t>Somerset</t>
  </si>
  <si>
    <t>Waterbury</t>
  </si>
  <si>
    <t>T224</t>
  </si>
  <si>
    <t>Warren</t>
  </si>
  <si>
    <t>T222</t>
  </si>
  <si>
    <t>Waitsfield</t>
  </si>
  <si>
    <t>T217</t>
  </si>
  <si>
    <t>Moretown</t>
  </si>
  <si>
    <t>T130</t>
  </si>
  <si>
    <t>Fayston</t>
  </si>
  <si>
    <t>T075</t>
  </si>
  <si>
    <t>Duxbury</t>
  </si>
  <si>
    <t>T063</t>
  </si>
  <si>
    <t>Plainfield</t>
  </si>
  <si>
    <t>T155</t>
  </si>
  <si>
    <t>Marshfield</t>
  </si>
  <si>
    <t>T121</t>
  </si>
  <si>
    <t>Whiting</t>
  </si>
  <si>
    <t>T241</t>
  </si>
  <si>
    <t>Sudbury</t>
  </si>
  <si>
    <t>T201</t>
  </si>
  <si>
    <t>Pittsford</t>
  </si>
  <si>
    <t>T154</t>
  </si>
  <si>
    <t>Mendon</t>
  </si>
  <si>
    <t>T122</t>
  </si>
  <si>
    <t>Leicester</t>
  </si>
  <si>
    <t>T110</t>
  </si>
  <si>
    <t>Goshen</t>
  </si>
  <si>
    <t>T081</t>
  </si>
  <si>
    <t>Chittenden</t>
  </si>
  <si>
    <t>T048</t>
  </si>
  <si>
    <t>Brandon</t>
  </si>
  <si>
    <t>T026</t>
  </si>
  <si>
    <t>T086</t>
  </si>
  <si>
    <t>Greensboro</t>
  </si>
  <si>
    <t>Wallingford</t>
  </si>
  <si>
    <t>T219</t>
  </si>
  <si>
    <t>Shrewsbury</t>
  </si>
  <si>
    <t>T190</t>
  </si>
  <si>
    <t>Clarendon</t>
  </si>
  <si>
    <t>T049</t>
  </si>
  <si>
    <t>T258</t>
  </si>
  <si>
    <t>Ferdinand</t>
  </si>
  <si>
    <t>Randolph</t>
  </si>
  <si>
    <t>T162</t>
  </si>
  <si>
    <t>Brookfield</t>
  </si>
  <si>
    <t>T032</t>
  </si>
  <si>
    <t>Braintree</t>
  </si>
  <si>
    <t>T024</t>
  </si>
  <si>
    <t>Topsham</t>
  </si>
  <si>
    <t>T207</t>
  </si>
  <si>
    <t>Corinth</t>
  </si>
  <si>
    <t>T052</t>
  </si>
  <si>
    <t>Morristown</t>
  </si>
  <si>
    <t>T132</t>
  </si>
  <si>
    <t>Elmore</t>
  </si>
  <si>
    <t>T067</t>
  </si>
  <si>
    <t>Waterville</t>
  </si>
  <si>
    <t>T226</t>
  </si>
  <si>
    <t>Johnson</t>
  </si>
  <si>
    <t>T107</t>
  </si>
  <si>
    <t>Hyde Park</t>
  </si>
  <si>
    <t>T100</t>
  </si>
  <si>
    <t>Eden</t>
  </si>
  <si>
    <t>T066</t>
  </si>
  <si>
    <t>Belvidere</t>
  </si>
  <si>
    <t>T014</t>
  </si>
  <si>
    <t>St. Albans Town</t>
  </si>
  <si>
    <t>T177</t>
  </si>
  <si>
    <t>St. Albans City</t>
  </si>
  <si>
    <t>T176</t>
  </si>
  <si>
    <t>Fairfield</t>
  </si>
  <si>
    <t>T072</t>
  </si>
  <si>
    <t>Missisquoi Valley UHSD</t>
  </si>
  <si>
    <t>T263</t>
  </si>
  <si>
    <t>Warren's Gore</t>
  </si>
  <si>
    <t>T262</t>
  </si>
  <si>
    <t>Warner's Grant</t>
  </si>
  <si>
    <t>T260</t>
  </si>
  <si>
    <t>Lewis</t>
  </si>
  <si>
    <t>T257</t>
  </si>
  <si>
    <t>Avery's Gore</t>
  </si>
  <si>
    <t>T256</t>
  </si>
  <si>
    <t>Averill</t>
  </si>
  <si>
    <t>Williston</t>
  </si>
  <si>
    <t>T244</t>
  </si>
  <si>
    <t>Shelburne</t>
  </si>
  <si>
    <t>T186</t>
  </si>
  <si>
    <t>St. George</t>
  </si>
  <si>
    <t>T178</t>
  </si>
  <si>
    <t>Hinesburg</t>
  </si>
  <si>
    <t>T096</t>
  </si>
  <si>
    <t>Charlotte</t>
  </si>
  <si>
    <t>T045</t>
  </si>
  <si>
    <t>Mt. Mansfield Modified USD</t>
  </si>
  <si>
    <t>T255</t>
  </si>
  <si>
    <t>Buel's Gore</t>
  </si>
  <si>
    <t>Underhill Town</t>
  </si>
  <si>
    <t>T212</t>
  </si>
  <si>
    <t>Richmond</t>
  </si>
  <si>
    <t>T166</t>
  </si>
  <si>
    <t>Jericho</t>
  </si>
  <si>
    <t>T106</t>
  </si>
  <si>
    <t>Bolton</t>
  </si>
  <si>
    <t>T022</t>
  </si>
  <si>
    <t>Wheelock</t>
  </si>
  <si>
    <t>T240</t>
  </si>
  <si>
    <t>Sheffield</t>
  </si>
  <si>
    <t>T185</t>
  </si>
  <si>
    <t>Mountain Towns RED</t>
  </si>
  <si>
    <t>Mettawee Community Sch UESD</t>
  </si>
  <si>
    <t>Weston</t>
  </si>
  <si>
    <t>T236</t>
  </si>
  <si>
    <t>Peru</t>
  </si>
  <si>
    <t>T152</t>
  </si>
  <si>
    <t>Londonderry</t>
  </si>
  <si>
    <t>T113</t>
  </si>
  <si>
    <t>Landgrove</t>
  </si>
  <si>
    <t>T109</t>
  </si>
  <si>
    <t>T259</t>
  </si>
  <si>
    <t>Glastenbury</t>
  </si>
  <si>
    <t>T042</t>
  </si>
  <si>
    <t>Castleton</t>
  </si>
  <si>
    <t>Weybridge</t>
  </si>
  <si>
    <t>T239</t>
  </si>
  <si>
    <t>Shoreham</t>
  </si>
  <si>
    <t>T189</t>
  </si>
  <si>
    <t>Salisbury</t>
  </si>
  <si>
    <t>T180</t>
  </si>
  <si>
    <t>Ripton</t>
  </si>
  <si>
    <t>T167</t>
  </si>
  <si>
    <t>Middlebury ID</t>
  </si>
  <si>
    <t>T123</t>
  </si>
  <si>
    <t>Cornwall</t>
  </si>
  <si>
    <t>T053</t>
  </si>
  <si>
    <t>Bridport</t>
  </si>
  <si>
    <t>T029</t>
  </si>
  <si>
    <t>Waltham</t>
  </si>
  <si>
    <t>T220</t>
  </si>
  <si>
    <t>Vergennes</t>
  </si>
  <si>
    <t>T213</t>
  </si>
  <si>
    <t>Panton</t>
  </si>
  <si>
    <t>T149</t>
  </si>
  <si>
    <t>Ferrisburgh</t>
  </si>
  <si>
    <t>T076</t>
  </si>
  <si>
    <t>Addison</t>
  </si>
  <si>
    <t>T001</t>
  </si>
  <si>
    <t>ActFY</t>
  </si>
  <si>
    <t>FY18SUid</t>
  </si>
  <si>
    <t>FY18LEAid</t>
  </si>
  <si>
    <t>OpTuitBoth</t>
  </si>
  <si>
    <t>EEEstate</t>
  </si>
  <si>
    <t>SpEdLcl</t>
  </si>
  <si>
    <t>SpEdState</t>
  </si>
  <si>
    <t>SpEdFed</t>
  </si>
  <si>
    <t>Trans</t>
  </si>
  <si>
    <t>SSG</t>
  </si>
  <si>
    <t>Fed</t>
  </si>
  <si>
    <t>EdSpend</t>
  </si>
  <si>
    <t>Budget</t>
  </si>
  <si>
    <t>ELL</t>
  </si>
  <si>
    <t>Pov</t>
  </si>
  <si>
    <t>K-12ADM</t>
  </si>
  <si>
    <t>pK-12ADM</t>
  </si>
  <si>
    <t>SUid</t>
  </si>
  <si>
    <t>LEAname</t>
  </si>
  <si>
    <t>LEAid</t>
  </si>
  <si>
    <t>Column Name</t>
  </si>
  <si>
    <t>Description</t>
  </si>
  <si>
    <t>Source</t>
  </si>
  <si>
    <t>Statewide Measures and Calculations</t>
  </si>
  <si>
    <t>Values</t>
  </si>
  <si>
    <t>Option C</t>
  </si>
  <si>
    <t>Option D</t>
  </si>
  <si>
    <t>Custom C</t>
  </si>
  <si>
    <t>Custom D</t>
  </si>
  <si>
    <t>Custom A</t>
  </si>
  <si>
    <t>Custom B</t>
  </si>
  <si>
    <t>Scenario Name</t>
  </si>
  <si>
    <t>Scenario Title</t>
  </si>
  <si>
    <t>1 - FY 2018 LEAID</t>
  </si>
  <si>
    <t>2 - LEA Name</t>
  </si>
  <si>
    <t>3 - SU ID</t>
  </si>
  <si>
    <t>4 - SU Name</t>
  </si>
  <si>
    <t>5 - pk-12 Enrollment (District)</t>
  </si>
  <si>
    <t>41 - Actual Equalized Pupils (non-TORO)</t>
  </si>
  <si>
    <t>42 - Actual Spending PP (District)</t>
  </si>
  <si>
    <t>43 - Actual Spending per Actual Equalized Pupil (Excluding Revenue)</t>
  </si>
  <si>
    <t xml:space="preserve">44 - Equalized Homestead Tax Based on Actual Spending and Actual Equalized Pupils </t>
  </si>
  <si>
    <t>45 - LT Unweighted ADM</t>
  </si>
  <si>
    <t>46 - Grade Weighted ADM</t>
  </si>
  <si>
    <t>47 - Poverty Added Weighted Pupils</t>
  </si>
  <si>
    <t>48 - ELL Added Weighted Pupils</t>
  </si>
  <si>
    <t>49 - District / School Scale  Added Weighted Pupils</t>
  </si>
  <si>
    <t>50 - Sparsity Added Weighted Pupils</t>
  </si>
  <si>
    <t>51 - Total Weighted Pupils</t>
  </si>
  <si>
    <t>52 - Estimated Equalized Pupils</t>
  </si>
  <si>
    <t>53 - Actual Spending per Equalized Pupil (Excluding Revenue)</t>
  </si>
  <si>
    <t>54 - Equalized Homestead Tax Rate Using Actual Spending</t>
  </si>
  <si>
    <t>55 - Special Education Funding</t>
  </si>
  <si>
    <t>56 - Federal Funding</t>
  </si>
  <si>
    <t>57 - Transportation Funding</t>
  </si>
  <si>
    <t>58 - Weighted Funding</t>
  </si>
  <si>
    <t>59 - Total Funding (If distributed according to weights)</t>
  </si>
  <si>
    <t>60 - Special Education Funding PP</t>
  </si>
  <si>
    <t>61 - Federal Funding PP</t>
  </si>
  <si>
    <t>62 - Transportation Funding PP</t>
  </si>
  <si>
    <t>63 - Weighted Funding PP</t>
  </si>
  <si>
    <t>64 - Total Funding PP (If distributed according to weights)</t>
  </si>
  <si>
    <t>65 - PP Difference From Actual</t>
  </si>
  <si>
    <t>66 - Education Spending per Equalized Pupil Using Proposed Weighted Funding (Excluding Revenue)</t>
  </si>
  <si>
    <t>67 - Equalized Homestead Tax Rate Using Weighted Funding</t>
  </si>
  <si>
    <t>District ID</t>
  </si>
  <si>
    <t>District Name</t>
  </si>
  <si>
    <t>Supervisory Union ID</t>
  </si>
  <si>
    <t>Supervisory Union Name</t>
  </si>
  <si>
    <t>Prekindergarten through 12th grade enrollment</t>
  </si>
  <si>
    <t>Poverty rate</t>
  </si>
  <si>
    <t>Number of limited English proficiency students</t>
  </si>
  <si>
    <t>Number of prekindergarten students</t>
  </si>
  <si>
    <t>Number of students in Grades K-5</t>
  </si>
  <si>
    <t>Number of students in Grades 6-8</t>
  </si>
  <si>
    <t>Number of students in Grades 9-12</t>
  </si>
  <si>
    <t>Percentage of students with a high incidence (low severity) disability</t>
  </si>
  <si>
    <t>Percentage of students with a low incidence (high severity) disability</t>
  </si>
  <si>
    <t>Indicator of whether the district enrolls less than 100 students</t>
  </si>
  <si>
    <t>Indicator of whether the district is in an area with less than 36 people per square mile</t>
  </si>
  <si>
    <t>Indicator of whether the district is in an area with 36 to 54.9 people per square mile</t>
  </si>
  <si>
    <t>Indicator of whether the district is in an area with 55 to 100 people per square mile</t>
  </si>
  <si>
    <t>Indicator of whether the population density is less than 100 people per square mile</t>
  </si>
  <si>
    <t>Indicator of whether the population density is less than 55 people per square mile</t>
  </si>
  <si>
    <t>The percentage of district enrollment that is in schools of 100 or fewer students</t>
  </si>
  <si>
    <t>The percentage of district enrollment that is in schools of 101 to 250 students</t>
  </si>
  <si>
    <t>District total spending not including transportation</t>
  </si>
  <si>
    <t>District total spending including transportation</t>
  </si>
  <si>
    <t>Federal spending per pupil</t>
  </si>
  <si>
    <t>Total federal spending</t>
  </si>
  <si>
    <t>Revenue exclusions per pupil</t>
  </si>
  <si>
    <t>Total revenue exclusions</t>
  </si>
  <si>
    <t>Transportation spending per pupil</t>
  </si>
  <si>
    <t>Total transportation spending</t>
  </si>
  <si>
    <t>Actual FY18 weighted pupils</t>
  </si>
  <si>
    <t>Actual FY18 equalized pupils</t>
  </si>
  <si>
    <t>Actual FY18 total spending per pupil</t>
  </si>
  <si>
    <t>Actual FY18 spending per equalized pupil excluding revenue exclusions</t>
  </si>
  <si>
    <t>Approximate equalized homestead tax rate based on actual FY18 spending and actual FY18 equalized pupils</t>
  </si>
  <si>
    <t>Actual FY18 Long-term unweighted ADM</t>
  </si>
  <si>
    <t>Calculated grade weighted ADM</t>
  </si>
  <si>
    <t>Calculated poverty added weighted pupils</t>
  </si>
  <si>
    <t>Calculated ELL added weighted pupils</t>
  </si>
  <si>
    <t>Calculated distict/school scale added weighted pupils</t>
  </si>
  <si>
    <t>Calculated sparsity added weighted pupils</t>
  </si>
  <si>
    <t>Calculated total weighted pupils</t>
  </si>
  <si>
    <t>Calculated equalized pupils</t>
  </si>
  <si>
    <t>Calculated actual spending per newly estimated equalized pupils excluding revenue exclusions</t>
  </si>
  <si>
    <t>Calculated approximate equalized homestead tax rate using actual spending and newly estimated equalized pupils</t>
  </si>
  <si>
    <t>Calculated special education funding based on block grant calculations</t>
  </si>
  <si>
    <t>Actual FY18 federal funding</t>
  </si>
  <si>
    <t>Actual FY18 transportation funding</t>
  </si>
  <si>
    <t>Calculated weighted funding if distributed according to weights</t>
  </si>
  <si>
    <t>Calculated total funding when calculating special education fundign according to the block grant and calculated weighted funding accordign to weights</t>
  </si>
  <si>
    <t>Calculated special education funding per student</t>
  </si>
  <si>
    <t>Actual FY18 federal funding per student</t>
  </si>
  <si>
    <t>Actual FY18 transportation funding per student</t>
  </si>
  <si>
    <t>Calculated weighted funding per student in distributed according to weights</t>
  </si>
  <si>
    <t>Calculated total funding per student when calculating special education fundign according to the block grant and calculated weighted funding accordign to weights</t>
  </si>
  <si>
    <t>Difference between the calculated total funding per student and actual FY18 funding per student</t>
  </si>
  <si>
    <t>Calculated education spending per equalized pupil using funding distributed according to weights and newly calculated equalized pupils</t>
  </si>
  <si>
    <t>Calculated approximate equalized homestead tax rate using funding distributed according to weights and newly estimated equalized pupils</t>
  </si>
  <si>
    <t>Calculation Notes</t>
  </si>
  <si>
    <t>NA</t>
  </si>
  <si>
    <t>[Total spending (33) -Total Revenue Exclusions (37)]/Actual Equalized Pupils (41)</t>
  </si>
  <si>
    <t>Actual Spending per Actual Equalized Pupil (43)/2018 Education Property Tax Spending Adjustment ($10,160)</t>
  </si>
  <si>
    <t>The sum of number of pupils in each grade range (8, 9, 10, 11) multiplied by grade level weights for each grade range</t>
  </si>
  <si>
    <t>Grade weighted ADM (46)*Poverty rate (6)*Poverty weight</t>
  </si>
  <si>
    <t>LEP count (7)*English learner weight</t>
  </si>
  <si>
    <t>Small district or schools indicators (14, 27, 28) multiplied by small district or school weights (Depending on toggle, can only apply to small districts/schools in sparsely populated areas)</t>
  </si>
  <si>
    <t xml:space="preserve">Sparsity indicators (18, 19, 20) multiplied by sparsity weights </t>
  </si>
  <si>
    <t>The sum of grade weighted ADM (46), poverty added weighted pupils (47), ELL added weighted pupils (48), District/school scale added weighted pupils (49), and sparsity added weighted pupils (50)</t>
  </si>
  <si>
    <t>Total weighted pupils (51)*equalization ratio (Statewide total longterm ADM/Statewide total weighted pupils)</t>
  </si>
  <si>
    <t>[Total spending (33) -Total Revenue Exclusions (37)]/Estimated Equalized Pupils (52)</t>
  </si>
  <si>
    <t>Actual Spending per Estimated Equalized Pupil (53)/2018 Education Property Tax Spending Adjustment ($10,160)</t>
  </si>
  <si>
    <t>Long-term unweighted ADM (45) or estimated equalized pupils (52) multiplied by the special education block grant</t>
  </si>
  <si>
    <t>Total estimated weighted pupils (51)*Estimated base per pupil funding (Total statewide spending excluding special education, transportation, and federal spending divided by total statewide weighted pupils)</t>
  </si>
  <si>
    <t>The sum of special education funding (55), federal funding (56), transportation funding (57), and weighted funding (58)</t>
  </si>
  <si>
    <t>Special education funding (55) divided by Pre-K through 12 ADM (5)</t>
  </si>
  <si>
    <t>Federal funding (56) divided by Pre-K through 12 ADM (5)</t>
  </si>
  <si>
    <t>Transportation funding (57) divided by Pre-K through 12 ADM (5)</t>
  </si>
  <si>
    <t xml:space="preserve">Weighted funding (58) divided by by Pre-K through 12 ADM (5) </t>
  </si>
  <si>
    <t xml:space="preserve">Total funding (59) divided by by Pre-K through 12 ADM (5) </t>
  </si>
  <si>
    <t>Total funding per pupil (64) - FY18 actual spending per pupil (42)</t>
  </si>
  <si>
    <t>[Total funding if distributed by weights (59) -Total Revenue Exclusions (37)]/Estimated Equalized Pupils (52)</t>
  </si>
  <si>
    <t>Estimated Spending using proposed weights per Estimated Equalized Pupil (66)/2018 Education Property Tax Spending Adjustment ($10,160)</t>
  </si>
  <si>
    <t>Multiple sources</t>
  </si>
  <si>
    <t>FY18Stu$$FY18gov.xlsx</t>
  </si>
  <si>
    <t>FY18 revised Frz EqPup Final SDC 03Mar17 Waterville.xlsm</t>
  </si>
  <si>
    <t>Calculated using "Enroll by grade FY09-FY18.xlsx." Grade enrollments forced to sum to LT unweighted ADM</t>
  </si>
  <si>
    <t>Disabilities compiled FY08-FY17</t>
  </si>
  <si>
    <t>Disabilities compiled FY08-FY18</t>
  </si>
  <si>
    <t>Calculated using "FY18Stu$$FY18.gov"</t>
  </si>
  <si>
    <t>Calculation using "Sparsity.xlsx"</t>
  </si>
  <si>
    <t>Calculation using "18SchoolsFY18gov.xlsx"</t>
  </si>
  <si>
    <t>"FY18 eqpup by SU.xlsx"</t>
  </si>
  <si>
    <t>See notes</t>
  </si>
  <si>
    <t>6 - Poverty Rate (From EP Calc) (Hidden in "Simulations" sheet)</t>
  </si>
  <si>
    <t>7 - LEP Count  (Hidden in "Simulations" sheet)</t>
  </si>
  <si>
    <t>8 - PreK Students  (Hidden in "Simulations" sheet)</t>
  </si>
  <si>
    <t>9 - K-5 Students  (Hidden in "Simulations" sheet)</t>
  </si>
  <si>
    <t>10 - Middle School Students  (Hidden in "Simulations" sheet)</t>
  </si>
  <si>
    <t>11 - High School Students  (Hidden in "Simulations" sheet)</t>
  </si>
  <si>
    <t>12 - High Incidence Disability % (District)  (Hidden in "Simulations" sheet)</t>
  </si>
  <si>
    <t>13 - Low Incidence Disability % (District)  (Hidden in "Simulations" sheet)</t>
  </si>
  <si>
    <t>14 - Enrollment &lt;100 (District)  (Hidden in "Simulations" sheet)</t>
  </si>
  <si>
    <t>18 - Sparsity Category 1 (&lt;36) (District)  (Hidden in "Simulations" sheet)</t>
  </si>
  <si>
    <t>19 - Sparsity Category 2 (36 to 54.9) (District)  (Hidden in "Simulations" sheet)</t>
  </si>
  <si>
    <t>20 - Sparsity Cateogory 3 (55 to 100) (District)  (Hidden in "Simulations" sheet)</t>
  </si>
  <si>
    <t>21 - Sparsity &lt;100  (Hidden in "Simulations" sheet)</t>
  </si>
  <si>
    <t>22 - Sparsity &lt;55  (Hidden in "Simulations" sheet)</t>
  </si>
  <si>
    <t>27 - Enrollment under 100 (School)  (Hidden in "Simulations" sheet)</t>
  </si>
  <si>
    <t>28 - Enrollment 101 to 250 (School)  (Hidden in "Simulations" sheet)</t>
  </si>
  <si>
    <t>32 - Total Spending (Less Transp) (District)  (Hidden in "Simulations" sheet)</t>
  </si>
  <si>
    <t>33 - Total Spending (w/ Transp) (District)  (Hidden in "Simulations" sheet)</t>
  </si>
  <si>
    <t>34 - Federal Spending PP (District)  (Hidden in "Simulations" sheet)</t>
  </si>
  <si>
    <t>35 - Total Federal Spending (District)  (Hidden in "Simulations" sheet)</t>
  </si>
  <si>
    <t>36 - Revenue Exclusions PP (District)  (Hidden in "Simulations" sheet)</t>
  </si>
  <si>
    <t>37 - Total Revenue Exclusions (District)  (Hidden in "Simulations" sheet)</t>
  </si>
  <si>
    <t>38 - Transportation Per Pupil (District)  (Hidden in "Simulations" sheet)</t>
  </si>
  <si>
    <t>39 - Total Transportation Spending (District)  (Hidden in "Simulations" sheet)</t>
  </si>
  <si>
    <t>40 - Actual Weighted Pupils (District)  (Hidden in "Simulations" sheet)</t>
  </si>
  <si>
    <t>Funding Adjustment Weight Sets Based on Cost-Function Models</t>
  </si>
  <si>
    <t>Funding Adjustment Weight Scenario</t>
  </si>
  <si>
    <t>Funding Adjustment Weight Application</t>
  </si>
  <si>
    <t>Notes: Grade level and poverty weights are multiplicative. All other weights are additive. Grade level weights are centered on 1. All other weights are centered on 0.</t>
  </si>
  <si>
    <t>Weights</t>
  </si>
  <si>
    <t>Measures/Calculations</t>
  </si>
  <si>
    <t>Funding adjustment weights derived from cost-function model using district-level source data with special education funding distributed by long-term ADM</t>
  </si>
  <si>
    <t>Funding adjustment weights derived from cost-function model using district-level source data with special education funding distributed by equalized pupils.</t>
  </si>
  <si>
    <t>Custom user-defined funding adjustment weights using school-level source data with special education distributed by equalized pupils.</t>
  </si>
  <si>
    <t>Custom user-defined funding adjustment weights using district-level source data with special education funding distributed by long-term ADM.</t>
  </si>
  <si>
    <t>Custom user-defined funding adjustment weights using district-level source data with special education distributed by equalized pupils.</t>
  </si>
  <si>
    <t>Scenario Description</t>
  </si>
  <si>
    <t>Option A 
(Simulation A.1)</t>
  </si>
  <si>
    <t>Option B 
(Simulation B.1)</t>
  </si>
  <si>
    <t>Custom Funding Adjustment Weight Sets 
(Can Be Modified by User)</t>
  </si>
  <si>
    <t>Custom user-defined funding adjustment weights using school-level source data with special education funding distributed by long-term ADM.</t>
  </si>
  <si>
    <t>Sparsity&lt;55</t>
  </si>
  <si>
    <t>Funding adjustment weights derived from cost-function model using school-level source data with special education funding distributed by long-term ADM. Scenario used to generate results for Simulation A.1.</t>
  </si>
  <si>
    <t>Funding adjustment weights derived from cost-function model using school-level source data with special education funding distributed by equalized pupils. Scenario used to generate results for Simulation 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</si>
</sst>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quot;$&quot;#,##0"/>
    <numFmt numFmtId="165" formatCode="_(* #,##0.00_);_(* \(#,##0.00\);_(* &quot;-&quot;_);_(@_)"/>
    <numFmt numFmtId="166" formatCode="&quot;$&quot;#,##0.00"/>
  </numFmts>
  <fonts count="10" x14ac:knownFonts="1">
    <font>
      <sz val="11"/>
      <name val="Calibri"/>
    </font>
    <font>
      <sz val="11"/>
      <name val="Calibri"/>
      <family val="2"/>
    </font>
    <font>
      <b/>
      <sz val="11"/>
      <name val="Calibri"/>
      <family val="2"/>
    </font>
    <font>
      <b/>
      <sz val="11"/>
      <color theme="0"/>
      <name val="Calibri"/>
      <family val="2"/>
    </font>
    <font>
      <sz val="10"/>
      <name val="Arial"/>
      <family val="2"/>
    </font>
    <font>
      <sz val="12"/>
      <name val="Arial"/>
      <family val="2"/>
    </font>
    <font>
      <sz val="10"/>
      <color theme="1"/>
      <name val="Arial"/>
      <family val="2"/>
    </font>
    <font>
      <sz val="10"/>
      <color rgb="FFFF0000"/>
      <name val="Arial"/>
      <family val="2"/>
    </font>
    <font>
      <b/>
      <i/>
      <sz val="16"/>
      <name val="Calibri"/>
      <family val="2"/>
    </font>
    <font>
      <b/>
      <sz val="12"/>
      <name val="Calibri"/>
      <family val="2"/>
    </font>
  </fonts>
  <fills count="20">
    <fill>
      <patternFill patternType="none"/>
    </fill>
    <fill>
      <patternFill patternType="gray125"/>
    </fill>
    <fill>
      <patternFill patternType="solid">
        <fgColor theme="7"/>
        <bgColor indexed="64"/>
      </patternFill>
    </fill>
    <fill>
      <patternFill patternType="solid">
        <fgColor theme="9" tint="-0.24994659260841701"/>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5"/>
        <bgColor indexed="64"/>
      </patternFill>
    </fill>
    <fill>
      <patternFill patternType="solid">
        <fgColor theme="4" tint="-0.49995422223578601"/>
        <bgColor indexed="64"/>
      </patternFill>
    </fill>
    <fill>
      <patternFill patternType="solid">
        <fgColor theme="8" tint="0.59996337778862885"/>
        <bgColor indexed="64"/>
      </patternFill>
    </fill>
    <fill>
      <patternFill patternType="solid">
        <fgColor theme="8" tint="0.79995117038483843"/>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rgb="FF99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2"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auto="1"/>
      </left>
      <right style="medium">
        <color auto="1"/>
      </right>
      <top/>
      <bottom style="medium">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thin">
        <color auto="1"/>
      </right>
      <top style="thin">
        <color auto="1"/>
      </top>
      <bottom style="thin">
        <color auto="1"/>
      </bottom>
      <diagonal/>
    </border>
  </borders>
  <cellStyleXfs count="7">
    <xf numFmtId="0" fontId="0"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5" fillId="0" borderId="0"/>
    <xf numFmtId="0" fontId="6" fillId="0" borderId="0"/>
  </cellStyleXfs>
  <cellXfs count="137">
    <xf numFmtId="0" fontId="0" fillId="0" borderId="0" xfId="0"/>
    <xf numFmtId="0" fontId="3" fillId="0" borderId="0" xfId="0" applyFont="1" applyFill="1" applyBorder="1" applyAlignment="1" applyProtection="1">
      <alignment horizontal="left" wrapText="1"/>
    </xf>
    <xf numFmtId="0" fontId="0" fillId="0" borderId="0" xfId="0" applyProtection="1"/>
    <xf numFmtId="0" fontId="0" fillId="0" borderId="0" xfId="0" applyAlignment="1" applyProtection="1">
      <alignment wrapText="1"/>
    </xf>
    <xf numFmtId="0" fontId="1" fillId="0" borderId="0" xfId="0" applyFont="1" applyAlignment="1"/>
    <xf numFmtId="0" fontId="0" fillId="0" borderId="0" xfId="0" applyAlignment="1"/>
    <xf numFmtId="0" fontId="1" fillId="0" borderId="0" xfId="0" applyFont="1"/>
    <xf numFmtId="0" fontId="0" fillId="0" borderId="0" xfId="0" applyAlignment="1">
      <alignment wrapText="1"/>
    </xf>
    <xf numFmtId="1" fontId="0" fillId="0" borderId="0" xfId="0" applyNumberFormat="1" applyAlignment="1"/>
    <xf numFmtId="1" fontId="0" fillId="0" borderId="0" xfId="0" applyNumberFormat="1"/>
    <xf numFmtId="2" fontId="0" fillId="0" borderId="0" xfId="0" applyNumberFormat="1" applyAlignment="1"/>
    <xf numFmtId="2" fontId="0" fillId="0" borderId="0" xfId="0" applyNumberFormat="1"/>
    <xf numFmtId="0" fontId="0" fillId="10" borderId="2" xfId="0" applyFill="1" applyBorder="1" applyAlignment="1">
      <alignment wrapText="1"/>
    </xf>
    <xf numFmtId="1" fontId="0" fillId="10" borderId="2" xfId="0" applyNumberFormat="1" applyFill="1" applyBorder="1" applyAlignment="1">
      <alignment wrapText="1"/>
    </xf>
    <xf numFmtId="2" fontId="0" fillId="10" borderId="2" xfId="0" applyNumberFormat="1" applyFill="1" applyBorder="1" applyAlignment="1">
      <alignment wrapText="1"/>
    </xf>
    <xf numFmtId="0" fontId="1" fillId="10" borderId="2" xfId="0" applyFont="1" applyFill="1" applyBorder="1" applyAlignment="1">
      <alignment wrapText="1"/>
    </xf>
    <xf numFmtId="0" fontId="0" fillId="10" borderId="2" xfId="0" applyFill="1" applyBorder="1"/>
    <xf numFmtId="1" fontId="0" fillId="10" borderId="2" xfId="0" applyNumberFormat="1" applyFill="1" applyBorder="1"/>
    <xf numFmtId="2" fontId="0" fillId="10" borderId="2" xfId="0" applyNumberFormat="1" applyFill="1" applyBorder="1"/>
    <xf numFmtId="1" fontId="1" fillId="10" borderId="2" xfId="0" applyNumberFormat="1" applyFont="1" applyFill="1" applyBorder="1" applyAlignment="1">
      <alignment wrapText="1"/>
    </xf>
    <xf numFmtId="9" fontId="0" fillId="10" borderId="2" xfId="0" applyNumberFormat="1" applyFill="1" applyBorder="1"/>
    <xf numFmtId="0" fontId="6" fillId="0" borderId="0" xfId="6"/>
    <xf numFmtId="3" fontId="6" fillId="0" borderId="0" xfId="6" applyNumberFormat="1"/>
    <xf numFmtId="0" fontId="4" fillId="11" borderId="0" xfId="5" applyFont="1" applyFill="1" applyAlignment="1">
      <alignment horizontal="center"/>
    </xf>
    <xf numFmtId="0" fontId="4" fillId="11" borderId="0" xfId="6" applyFont="1" applyFill="1"/>
    <xf numFmtId="0" fontId="4" fillId="0" borderId="0" xfId="5" applyFont="1" applyAlignment="1">
      <alignment horizontal="center"/>
    </xf>
    <xf numFmtId="0" fontId="4" fillId="0" borderId="0" xfId="6" applyFont="1"/>
    <xf numFmtId="0" fontId="4" fillId="12" borderId="0" xfId="5" applyFont="1" applyFill="1" applyAlignment="1">
      <alignment horizontal="center"/>
    </xf>
    <xf numFmtId="0" fontId="4" fillId="12" borderId="0" xfId="6" applyFont="1" applyFill="1"/>
    <xf numFmtId="0" fontId="4" fillId="13" borderId="0" xfId="5" applyFont="1" applyFill="1" applyAlignment="1">
      <alignment horizontal="center"/>
    </xf>
    <xf numFmtId="0" fontId="4" fillId="13" borderId="0" xfId="6" applyFont="1" applyFill="1"/>
    <xf numFmtId="0" fontId="4" fillId="14" borderId="0" xfId="5" applyFont="1" applyFill="1" applyAlignment="1">
      <alignment horizontal="center"/>
    </xf>
    <xf numFmtId="0" fontId="4" fillId="14" borderId="0" xfId="6" applyFont="1" applyFill="1"/>
    <xf numFmtId="0" fontId="4" fillId="14" borderId="0" xfId="6" applyFont="1" applyFill="1" applyAlignment="1">
      <alignment horizontal="center"/>
    </xf>
    <xf numFmtId="0" fontId="6" fillId="14" borderId="0" xfId="6" applyFill="1"/>
    <xf numFmtId="165" fontId="6" fillId="0" borderId="0" xfId="6" applyNumberFormat="1"/>
    <xf numFmtId="41" fontId="6" fillId="0" borderId="0" xfId="6" applyNumberFormat="1"/>
    <xf numFmtId="0" fontId="7" fillId="0" borderId="0" xfId="6" applyFont="1"/>
    <xf numFmtId="0" fontId="6" fillId="15" borderId="0" xfId="6" applyFill="1"/>
    <xf numFmtId="0" fontId="2" fillId="17" borderId="1" xfId="0" applyFont="1" applyFill="1" applyBorder="1" applyAlignment="1">
      <alignment wrapText="1"/>
    </xf>
    <xf numFmtId="0" fontId="2" fillId="17" borderId="1" xfId="0" applyFont="1" applyFill="1" applyBorder="1"/>
    <xf numFmtId="0" fontId="1" fillId="18" borderId="1" xfId="0" applyFont="1" applyFill="1" applyBorder="1" applyAlignment="1">
      <alignment wrapText="1"/>
    </xf>
    <xf numFmtId="0" fontId="1" fillId="16" borderId="1" xfId="0" applyFont="1" applyFill="1" applyBorder="1" applyAlignment="1">
      <alignment wrapText="1"/>
    </xf>
    <xf numFmtId="0" fontId="3" fillId="8" borderId="2" xfId="0" applyFont="1" applyFill="1" applyBorder="1" applyAlignment="1" applyProtection="1">
      <alignment horizontal="center" wrapText="1"/>
      <protection locked="0"/>
    </xf>
    <xf numFmtId="0" fontId="3" fillId="0" borderId="4" xfId="0" applyFont="1" applyFill="1" applyBorder="1" applyAlignment="1" applyProtection="1">
      <alignment horizontal="left" wrapText="1"/>
    </xf>
    <xf numFmtId="0" fontId="1" fillId="0" borderId="0" xfId="0" applyFont="1" applyAlignment="1">
      <alignment wrapText="1"/>
    </xf>
    <xf numFmtId="0" fontId="9" fillId="19" borderId="16" xfId="0" applyFont="1" applyFill="1" applyBorder="1" applyAlignment="1" applyProtection="1">
      <alignment vertical="center"/>
    </xf>
    <xf numFmtId="164" fontId="0" fillId="0" borderId="0" xfId="0" applyNumberFormat="1" applyProtection="1"/>
    <xf numFmtId="0" fontId="8" fillId="0" borderId="0" xfId="0" applyFont="1" applyAlignment="1" applyProtection="1">
      <alignment horizontal="left" vertical="center"/>
    </xf>
    <xf numFmtId="0" fontId="3" fillId="3" borderId="2" xfId="0" applyFont="1" applyFill="1" applyBorder="1" applyProtection="1"/>
    <xf numFmtId="0" fontId="0" fillId="0" borderId="5" xfId="0" applyBorder="1" applyAlignment="1" applyProtection="1">
      <alignment horizontal="left"/>
    </xf>
    <xf numFmtId="0" fontId="3" fillId="0" borderId="4" xfId="0" applyFont="1" applyFill="1" applyBorder="1" applyProtection="1"/>
    <xf numFmtId="0" fontId="3" fillId="8" borderId="2" xfId="0" applyFont="1" applyFill="1" applyBorder="1" applyProtection="1"/>
    <xf numFmtId="0" fontId="2" fillId="2" borderId="10" xfId="0" applyFont="1" applyFill="1" applyBorder="1" applyProtection="1"/>
    <xf numFmtId="0" fontId="2" fillId="2" borderId="11" xfId="0" applyFont="1" applyFill="1" applyBorder="1" applyAlignment="1" applyProtection="1">
      <alignment horizontal="center"/>
    </xf>
    <xf numFmtId="0" fontId="2" fillId="7" borderId="10" xfId="0" applyFont="1" applyFill="1" applyBorder="1" applyProtection="1"/>
    <xf numFmtId="0" fontId="2" fillId="7" borderId="11" xfId="0" applyFont="1" applyFill="1" applyBorder="1" applyAlignment="1" applyProtection="1">
      <alignment horizontal="right"/>
    </xf>
    <xf numFmtId="0" fontId="1" fillId="2" borderId="12" xfId="0" applyFont="1" applyFill="1" applyBorder="1" applyProtection="1"/>
    <xf numFmtId="2" fontId="0" fillId="2" borderId="13" xfId="0" applyNumberFormat="1" applyFill="1" applyBorder="1" applyAlignment="1" applyProtection="1">
      <alignment horizontal="center"/>
    </xf>
    <xf numFmtId="0" fontId="1" fillId="7" borderId="6" xfId="0" applyFont="1" applyFill="1" applyBorder="1" applyProtection="1"/>
    <xf numFmtId="3" fontId="0" fillId="7" borderId="7" xfId="0" applyNumberFormat="1" applyFill="1" applyBorder="1" applyProtection="1"/>
    <xf numFmtId="0" fontId="1" fillId="2" borderId="8" xfId="0" applyFont="1" applyFill="1" applyBorder="1" applyProtection="1"/>
    <xf numFmtId="2" fontId="0" fillId="2" borderId="9" xfId="0" applyNumberFormat="1" applyFill="1" applyBorder="1" applyAlignment="1" applyProtection="1">
      <alignment horizontal="center"/>
    </xf>
    <xf numFmtId="0" fontId="1" fillId="7" borderId="8" xfId="0" applyFont="1" applyFill="1" applyBorder="1" applyProtection="1"/>
    <xf numFmtId="3" fontId="0" fillId="7" borderId="9" xfId="0" applyNumberFormat="1" applyFill="1" applyBorder="1" applyProtection="1"/>
    <xf numFmtId="164" fontId="0" fillId="7" borderId="9" xfId="0" applyNumberFormat="1" applyFill="1" applyBorder="1" applyProtection="1"/>
    <xf numFmtId="0" fontId="1" fillId="7" borderId="10" xfId="0" applyFont="1" applyFill="1" applyBorder="1" applyProtection="1"/>
    <xf numFmtId="4" fontId="0" fillId="7" borderId="11" xfId="0" applyNumberFormat="1" applyFill="1" applyBorder="1" applyProtection="1"/>
    <xf numFmtId="0" fontId="1" fillId="2" borderId="14" xfId="0" applyFont="1" applyFill="1" applyBorder="1" applyProtection="1"/>
    <xf numFmtId="2" fontId="0" fillId="2" borderId="15" xfId="0" applyNumberFormat="1" applyFill="1" applyBorder="1" applyAlignment="1" applyProtection="1">
      <alignment horizontal="center"/>
    </xf>
    <xf numFmtId="0" fontId="2" fillId="4" borderId="1" xfId="0" applyFont="1" applyFill="1" applyBorder="1" applyAlignment="1" applyProtection="1">
      <alignment wrapText="1"/>
    </xf>
    <xf numFmtId="0" fontId="2" fillId="9" borderId="1" xfId="0" applyFont="1" applyFill="1" applyBorder="1" applyAlignment="1" applyProtection="1">
      <alignment horizontal="center" wrapText="1"/>
    </xf>
    <xf numFmtId="0" fontId="2" fillId="5" borderId="1" xfId="0" applyFont="1" applyFill="1" applyBorder="1" applyAlignment="1" applyProtection="1">
      <alignment horizontal="center" wrapText="1"/>
    </xf>
    <xf numFmtId="164" fontId="2" fillId="5" borderId="1" xfId="0" applyNumberFormat="1" applyFont="1" applyFill="1" applyBorder="1" applyAlignment="1" applyProtection="1">
      <alignment horizontal="center" wrapText="1"/>
    </xf>
    <xf numFmtId="0" fontId="2" fillId="0" borderId="0" xfId="0" applyFont="1" applyAlignment="1" applyProtection="1">
      <alignment wrapText="1"/>
    </xf>
    <xf numFmtId="0" fontId="2" fillId="16" borderId="1" xfId="0" applyFont="1" applyFill="1" applyBorder="1" applyAlignment="1" applyProtection="1">
      <alignment wrapText="1"/>
    </xf>
    <xf numFmtId="0" fontId="0" fillId="4" borderId="1" xfId="0" applyFill="1" applyBorder="1" applyProtection="1"/>
    <xf numFmtId="3" fontId="0" fillId="4" borderId="1" xfId="0" applyNumberFormat="1" applyFill="1" applyBorder="1" applyProtection="1"/>
    <xf numFmtId="2" fontId="0" fillId="4" borderId="1" xfId="0" applyNumberFormat="1" applyFill="1" applyBorder="1" applyProtection="1"/>
    <xf numFmtId="1" fontId="0" fillId="4" borderId="1" xfId="0" applyNumberFormat="1" applyFill="1" applyBorder="1" applyProtection="1"/>
    <xf numFmtId="4" fontId="0" fillId="4" borderId="1" xfId="0" applyNumberFormat="1" applyFill="1" applyBorder="1" applyProtection="1"/>
    <xf numFmtId="164" fontId="0" fillId="4" borderId="1" xfId="0" applyNumberFormat="1" applyFill="1" applyBorder="1" applyProtection="1"/>
    <xf numFmtId="166" fontId="0" fillId="4" borderId="1" xfId="0" applyNumberFormat="1" applyFill="1" applyBorder="1" applyProtection="1"/>
    <xf numFmtId="3" fontId="0" fillId="9" borderId="1" xfId="0" applyNumberFormat="1" applyFill="1" applyBorder="1" applyProtection="1"/>
    <xf numFmtId="3" fontId="0" fillId="5" borderId="1" xfId="0" applyNumberFormat="1" applyFill="1" applyBorder="1" applyProtection="1"/>
    <xf numFmtId="164" fontId="0" fillId="5" borderId="1" xfId="0" applyNumberFormat="1" applyFill="1" applyBorder="1" applyProtection="1"/>
    <xf numFmtId="4" fontId="0" fillId="5" borderId="1" xfId="0" applyNumberFormat="1" applyFill="1" applyBorder="1" applyProtection="1"/>
    <xf numFmtId="0" fontId="3" fillId="3" borderId="2" xfId="0" applyFont="1" applyFill="1" applyBorder="1" applyAlignment="1" applyProtection="1">
      <alignment horizontal="center"/>
      <protection locked="0"/>
    </xf>
    <xf numFmtId="0" fontId="1" fillId="6" borderId="19" xfId="0" applyFont="1" applyFill="1" applyBorder="1" applyProtection="1"/>
    <xf numFmtId="0" fontId="1" fillId="6" borderId="19" xfId="0" applyFont="1" applyFill="1" applyBorder="1" applyAlignment="1" applyProtection="1">
      <alignment horizontal="right"/>
    </xf>
    <xf numFmtId="2" fontId="0" fillId="6" borderId="1" xfId="0" applyNumberFormat="1" applyFill="1" applyBorder="1" applyAlignment="1" applyProtection="1">
      <alignment horizontal="right"/>
    </xf>
    <xf numFmtId="2" fontId="0" fillId="6" borderId="1" xfId="0" applyNumberFormat="1" applyFill="1" applyBorder="1" applyAlignment="1" applyProtection="1">
      <alignment horizontal="right"/>
      <protection locked="0"/>
    </xf>
    <xf numFmtId="2" fontId="1" fillId="6" borderId="1" xfId="0" applyNumberFormat="1" applyFont="1" applyFill="1" applyBorder="1" applyAlignment="1" applyProtection="1">
      <alignment horizontal="right"/>
    </xf>
    <xf numFmtId="2" fontId="1" fillId="6" borderId="1" xfId="0" applyNumberFormat="1" applyFont="1" applyFill="1" applyBorder="1" applyAlignment="1" applyProtection="1">
      <alignment horizontal="right"/>
      <protection locked="0"/>
    </xf>
    <xf numFmtId="0" fontId="0" fillId="0" borderId="6" xfId="0" applyBorder="1" applyProtection="1"/>
    <xf numFmtId="0" fontId="0" fillId="6" borderId="10" xfId="0" applyFill="1" applyBorder="1" applyAlignment="1" applyProtection="1">
      <alignment wrapText="1"/>
    </xf>
    <xf numFmtId="0" fontId="2" fillId="6" borderId="6" xfId="0" applyFont="1" applyFill="1" applyBorder="1" applyAlignment="1" applyProtection="1">
      <alignment wrapText="1"/>
    </xf>
    <xf numFmtId="0" fontId="2" fillId="6" borderId="20" xfId="0" applyFont="1" applyFill="1" applyBorder="1" applyAlignment="1" applyProtection="1">
      <alignment wrapText="1"/>
    </xf>
    <xf numFmtId="0" fontId="2" fillId="6" borderId="7" xfId="0" applyFont="1" applyFill="1" applyBorder="1" applyAlignment="1" applyProtection="1">
      <alignment wrapText="1"/>
    </xf>
    <xf numFmtId="0" fontId="1" fillId="6" borderId="8" xfId="0" applyFont="1" applyFill="1" applyBorder="1" applyProtection="1"/>
    <xf numFmtId="2" fontId="0" fillId="6" borderId="9" xfId="0" applyNumberFormat="1" applyFill="1" applyBorder="1" applyAlignment="1" applyProtection="1">
      <alignment horizontal="right"/>
      <protection locked="0"/>
    </xf>
    <xf numFmtId="0" fontId="1" fillId="6" borderId="10" xfId="0" applyFont="1" applyFill="1" applyBorder="1" applyProtection="1"/>
    <xf numFmtId="2" fontId="1" fillId="6" borderId="21" xfId="0" applyNumberFormat="1" applyFont="1" applyFill="1" applyBorder="1" applyAlignment="1" applyProtection="1">
      <alignment horizontal="right"/>
    </xf>
    <xf numFmtId="2" fontId="0" fillId="6" borderId="21" xfId="0" applyNumberFormat="1" applyFill="1" applyBorder="1" applyAlignment="1" applyProtection="1">
      <alignment horizontal="right"/>
    </xf>
    <xf numFmtId="2" fontId="0" fillId="6" borderId="21" xfId="0" applyNumberFormat="1" applyFill="1" applyBorder="1" applyAlignment="1" applyProtection="1">
      <alignment horizontal="right"/>
      <protection locked="0"/>
    </xf>
    <xf numFmtId="2" fontId="0" fillId="6" borderId="11" xfId="0" applyNumberFormat="1" applyFill="1" applyBorder="1" applyAlignment="1" applyProtection="1">
      <alignment horizontal="right"/>
      <protection locked="0"/>
    </xf>
    <xf numFmtId="0" fontId="2" fillId="6" borderId="6" xfId="0" applyFont="1" applyFill="1" applyBorder="1" applyProtection="1"/>
    <xf numFmtId="0" fontId="0" fillId="6" borderId="20" xfId="0" applyFill="1" applyBorder="1" applyAlignment="1" applyProtection="1">
      <alignment horizontal="right"/>
    </xf>
    <xf numFmtId="0" fontId="1" fillId="6" borderId="20" xfId="0" applyFont="1" applyFill="1" applyBorder="1" applyAlignment="1" applyProtection="1">
      <alignment horizontal="right"/>
    </xf>
    <xf numFmtId="0" fontId="0" fillId="6" borderId="7" xfId="0" applyFill="1" applyBorder="1" applyAlignment="1" applyProtection="1">
      <alignment horizontal="right"/>
    </xf>
    <xf numFmtId="2" fontId="1" fillId="6" borderId="9" xfId="0" applyNumberFormat="1" applyFont="1" applyFill="1" applyBorder="1" applyAlignment="1" applyProtection="1">
      <alignment horizontal="right"/>
      <protection locked="0"/>
    </xf>
    <xf numFmtId="2" fontId="1" fillId="6" borderId="9" xfId="0" applyNumberFormat="1" applyFont="1" applyFill="1" applyBorder="1" applyAlignment="1" applyProtection="1">
      <alignment horizontal="right"/>
    </xf>
    <xf numFmtId="2" fontId="1" fillId="6" borderId="21" xfId="0" applyNumberFormat="1" applyFont="1" applyFill="1" applyBorder="1" applyAlignment="1" applyProtection="1">
      <alignment horizontal="right"/>
      <protection locked="0"/>
    </xf>
    <xf numFmtId="2" fontId="1" fillId="6" borderId="11" xfId="0" applyNumberFormat="1" applyFont="1" applyFill="1" applyBorder="1" applyAlignment="1" applyProtection="1">
      <alignment horizontal="right"/>
      <protection locked="0"/>
    </xf>
    <xf numFmtId="0" fontId="2" fillId="6" borderId="22" xfId="0" applyFont="1" applyFill="1" applyBorder="1" applyAlignment="1" applyProtection="1">
      <alignment wrapText="1"/>
    </xf>
    <xf numFmtId="2" fontId="0" fillId="6" borderId="24" xfId="0" applyNumberFormat="1" applyFill="1" applyBorder="1" applyAlignment="1" applyProtection="1">
      <alignment horizontal="right"/>
    </xf>
    <xf numFmtId="2" fontId="1" fillId="6" borderId="23" xfId="0" applyNumberFormat="1" applyFont="1" applyFill="1" applyBorder="1" applyAlignment="1" applyProtection="1">
      <alignment horizontal="right"/>
    </xf>
    <xf numFmtId="0" fontId="0" fillId="6" borderId="22" xfId="0" applyFill="1" applyBorder="1" applyAlignment="1" applyProtection="1">
      <alignment horizontal="right"/>
    </xf>
    <xf numFmtId="2" fontId="1" fillId="6" borderId="24" xfId="0" applyNumberFormat="1" applyFont="1" applyFill="1" applyBorder="1" applyAlignment="1" applyProtection="1">
      <alignment horizontal="right"/>
    </xf>
    <xf numFmtId="2" fontId="0" fillId="6" borderId="23" xfId="0" applyNumberFormat="1" applyFill="1" applyBorder="1" applyAlignment="1" applyProtection="1">
      <alignment horizontal="right"/>
    </xf>
    <xf numFmtId="0" fontId="2" fillId="6" borderId="23"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2" fillId="6" borderId="11" xfId="0" applyFont="1" applyFill="1" applyBorder="1" applyAlignment="1" applyProtection="1">
      <alignment horizontal="center" vertical="center" wrapText="1"/>
    </xf>
    <xf numFmtId="0" fontId="2" fillId="6" borderId="22" xfId="0" applyFont="1" applyFill="1" applyBorder="1" applyAlignment="1" applyProtection="1">
      <alignment horizontal="center" vertical="center" wrapText="1"/>
    </xf>
    <xf numFmtId="0" fontId="2" fillId="6" borderId="20" xfId="0" applyFont="1" applyFill="1" applyBorder="1" applyAlignment="1" applyProtection="1">
      <alignment horizontal="center" vertical="center" wrapText="1"/>
    </xf>
    <xf numFmtId="0" fontId="2" fillId="6" borderId="7" xfId="0" applyFont="1" applyFill="1" applyBorder="1" applyAlignment="1" applyProtection="1">
      <alignment horizontal="center" vertical="center" wrapText="1"/>
    </xf>
    <xf numFmtId="0" fontId="1" fillId="2" borderId="16"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2" fillId="2" borderId="6" xfId="0" applyFont="1" applyFill="1" applyBorder="1" applyAlignment="1" applyProtection="1">
      <alignment horizontal="left"/>
    </xf>
    <xf numFmtId="0" fontId="2" fillId="2" borderId="7" xfId="0" applyFont="1" applyFill="1" applyBorder="1" applyAlignment="1" applyProtection="1">
      <alignment horizontal="left"/>
    </xf>
    <xf numFmtId="0" fontId="2" fillId="7" borderId="6" xfId="0" applyFont="1" applyFill="1" applyBorder="1" applyAlignment="1" applyProtection="1">
      <alignment horizontal="left"/>
    </xf>
    <xf numFmtId="0" fontId="2" fillId="7" borderId="7" xfId="0" applyFont="1" applyFill="1" applyBorder="1" applyAlignment="1" applyProtection="1">
      <alignment horizontal="left"/>
    </xf>
    <xf numFmtId="0" fontId="9" fillId="19" borderId="18" xfId="0" applyFont="1" applyFill="1" applyBorder="1" applyAlignment="1" applyProtection="1">
      <alignment horizontal="left" vertical="center" wrapText="1"/>
    </xf>
    <xf numFmtId="0" fontId="9" fillId="19" borderId="4" xfId="0" applyFont="1" applyFill="1" applyBorder="1" applyAlignment="1" applyProtection="1">
      <alignment horizontal="left" vertical="center" wrapText="1"/>
    </xf>
    <xf numFmtId="0" fontId="9" fillId="19" borderId="3" xfId="0" applyFont="1" applyFill="1" applyBorder="1" applyAlignment="1" applyProtection="1">
      <alignment horizontal="left" vertical="center" wrapText="1"/>
    </xf>
    <xf numFmtId="1" fontId="0" fillId="10" borderId="2" xfId="0" applyNumberFormat="1" applyFill="1" applyBorder="1" applyAlignment="1">
      <alignment horizontal="center"/>
    </xf>
    <xf numFmtId="2" fontId="0" fillId="10" borderId="2" xfId="0" applyNumberFormat="1" applyFill="1" applyBorder="1" applyAlignment="1">
      <alignment horizontal="center"/>
    </xf>
  </cellXfs>
  <cellStyles count="7">
    <cellStyle name="Comma 2" xfId="2" xr:uid="{43AD64CB-98FB-43BF-8B36-94FCF52DE059}"/>
    <cellStyle name="Normal" xfId="0" builtinId="0"/>
    <cellStyle name="Normal 2" xfId="4" xr:uid="{85E84F92-4A6F-45DD-A1A1-B720E734BDA7}"/>
    <cellStyle name="Normal 3" xfId="1" xr:uid="{02D5B52B-3FE4-4D9D-B6E8-C0FBE8FEFC12}"/>
    <cellStyle name="Normal 4" xfId="6" xr:uid="{C6B02F0E-F01F-4CC2-921C-B89E0A0F44BC}"/>
    <cellStyle name="Normal_FY2002_EqPup_6" xfId="5" xr:uid="{38EF4866-9FBF-4EB3-A454-9C90AE8A70FE}"/>
    <cellStyle name="Percent 2" xfId="3" xr:uid="{E116CA8E-3FE1-43DC-B330-5712B5EEC436}"/>
  </cellStyles>
  <dxfs count="41">
    <dxf>
      <fill>
        <patternFill>
          <bgColor indexed="45"/>
        </patternFill>
      </fill>
    </dxf>
    <dxf>
      <font>
        <b/>
        <i val="0"/>
        <condense val="0"/>
        <extend val="0"/>
        <color indexed="10"/>
      </font>
      <fill>
        <patternFill>
          <bgColor indexed="13"/>
        </patternFill>
      </fill>
    </dxf>
    <dxf>
      <font>
        <b/>
        <i val="0"/>
        <condense val="0"/>
        <extend val="0"/>
        <color indexed="10"/>
      </font>
      <fill>
        <patternFill>
          <bgColor indexed="13"/>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ont>
        <b/>
        <i val="0"/>
        <condense val="0"/>
        <extend val="0"/>
        <color indexed="10"/>
      </font>
      <fill>
        <patternFill>
          <bgColor indexed="13"/>
        </patternFill>
      </fill>
    </dxf>
    <dxf>
      <font>
        <b/>
        <i val="0"/>
        <condense val="0"/>
        <extend val="0"/>
        <color indexed="10"/>
      </font>
      <fill>
        <patternFill>
          <bgColor indexed="13"/>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Levin, Jesse" id="{928610E4-316A-44A3-A04F-A3929F4890A4}" userId="S::jlevin@air.org::b6a0a2be-49bf-40b9-9a01-c0fd6772567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19-11-22T22:37:00.35" personId="{928610E4-316A-44A3-A04F-A3929F4890A4}" id="{7D5D9CA1-EFDA-4966-92AD-62F12CFACC9E}">
    <text>This worksheet comes from the file "FY18Stu$$FY18gov.xlsx" received from AOE.</text>
  </threadedComment>
</ThreadedComment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19"/>
  <sheetViews>
    <sheetView topLeftCell="X1" workbookViewId="0">
      <selection activeCell="Z4" sqref="Z4"/>
    </sheetView>
  </sheetViews>
  <sheetFormatPr defaultRowHeight="14.4" x14ac:dyDescent="0.3"/>
  <sheetData>
    <row r="1" spans="1:52" x14ac:dyDescent="0.3">
      <c r="A1" t="s">
        <v>0</v>
      </c>
      <c r="B1" t="s">
        <v>219</v>
      </c>
      <c r="C1" t="s">
        <v>437</v>
      </c>
      <c r="D1" t="s">
        <v>495</v>
      </c>
      <c r="E1" t="s">
        <v>551</v>
      </c>
      <c r="F1" t="s">
        <v>552</v>
      </c>
      <c r="G1" t="s">
        <v>553</v>
      </c>
      <c r="H1" t="s">
        <v>554</v>
      </c>
      <c r="I1" t="s">
        <v>555</v>
      </c>
      <c r="J1" t="s">
        <v>556</v>
      </c>
      <c r="K1" t="s">
        <v>557</v>
      </c>
      <c r="L1" t="s">
        <v>558</v>
      </c>
      <c r="M1" t="s">
        <v>559</v>
      </c>
      <c r="N1" t="s">
        <v>560</v>
      </c>
      <c r="O1" t="s">
        <v>561</v>
      </c>
      <c r="P1" t="s">
        <v>562</v>
      </c>
      <c r="Q1" t="s">
        <v>563</v>
      </c>
      <c r="R1" t="s">
        <v>564</v>
      </c>
      <c r="S1" t="s">
        <v>565</v>
      </c>
      <c r="T1" t="s">
        <v>1007</v>
      </c>
      <c r="U1" t="s">
        <v>567</v>
      </c>
      <c r="V1" t="s">
        <v>568</v>
      </c>
      <c r="W1" t="s">
        <v>569</v>
      </c>
      <c r="X1" t="s">
        <v>570</v>
      </c>
      <c r="Y1" t="s">
        <v>571</v>
      </c>
      <c r="Z1" t="s">
        <v>572</v>
      </c>
      <c r="AA1" t="s">
        <v>573</v>
      </c>
      <c r="AB1" t="s">
        <v>574</v>
      </c>
      <c r="AC1" t="s">
        <v>575</v>
      </c>
      <c r="AD1" t="s">
        <v>576</v>
      </c>
      <c r="AE1" t="s">
        <v>577</v>
      </c>
      <c r="AF1" t="s">
        <v>578</v>
      </c>
      <c r="AG1" t="s">
        <v>579</v>
      </c>
      <c r="AH1" t="s">
        <v>580</v>
      </c>
      <c r="AI1" t="s">
        <v>599</v>
      </c>
      <c r="AJ1" t="s">
        <v>621</v>
      </c>
      <c r="AK1" t="s">
        <v>634</v>
      </c>
      <c r="AL1" t="s">
        <v>635</v>
      </c>
      <c r="AM1" t="s">
        <v>636</v>
      </c>
      <c r="AN1" t="s">
        <v>678</v>
      </c>
      <c r="AO1" t="s">
        <v>679</v>
      </c>
      <c r="AP1" t="s">
        <v>680</v>
      </c>
      <c r="AQ1" t="s">
        <v>978</v>
      </c>
      <c r="AR1" t="s">
        <v>979</v>
      </c>
      <c r="AS1" t="s">
        <v>980</v>
      </c>
      <c r="AT1" t="s">
        <v>981</v>
      </c>
      <c r="AU1" t="s">
        <v>982</v>
      </c>
      <c r="AV1" t="s">
        <v>983</v>
      </c>
      <c r="AW1" t="s">
        <v>984</v>
      </c>
      <c r="AX1" t="s">
        <v>1010</v>
      </c>
      <c r="AY1" t="s">
        <v>1008</v>
      </c>
      <c r="AZ1" t="s">
        <v>1009</v>
      </c>
    </row>
    <row r="2" spans="1:52" x14ac:dyDescent="0.3">
      <c r="A2" t="s">
        <v>1</v>
      </c>
      <c r="B2" t="s">
        <v>220</v>
      </c>
      <c r="C2" t="s">
        <v>443</v>
      </c>
      <c r="D2" t="s">
        <v>501</v>
      </c>
      <c r="E2">
        <v>88.86</v>
      </c>
      <c r="F2">
        <v>0.23047490417957306</v>
      </c>
      <c r="G2">
        <v>0</v>
      </c>
      <c r="H2">
        <v>0.20787546038627625</v>
      </c>
      <c r="I2">
        <v>0</v>
      </c>
      <c r="J2">
        <v>0.18191909790039063</v>
      </c>
      <c r="K2">
        <v>9.2460073530673981E-2</v>
      </c>
      <c r="L2">
        <v>1</v>
      </c>
      <c r="M2">
        <v>17821.451171875</v>
      </c>
      <c r="N2">
        <v>1.1140748262405396</v>
      </c>
      <c r="O2">
        <v>0</v>
      </c>
      <c r="P2">
        <v>1</v>
      </c>
      <c r="Q2">
        <v>0</v>
      </c>
      <c r="R2">
        <v>0</v>
      </c>
      <c r="S2">
        <v>10309.716796875</v>
      </c>
      <c r="T2">
        <v>0.96805256605148315</v>
      </c>
      <c r="U2">
        <v>0</v>
      </c>
      <c r="V2">
        <v>0.18681319057941437</v>
      </c>
      <c r="W2">
        <v>9.8901107907295227E-2</v>
      </c>
      <c r="X2">
        <v>0.19780220091342926</v>
      </c>
      <c r="Y2">
        <v>0</v>
      </c>
      <c r="Z2">
        <v>1</v>
      </c>
      <c r="AA2">
        <v>0</v>
      </c>
      <c r="AB2">
        <v>0</v>
      </c>
      <c r="AC2">
        <v>1</v>
      </c>
      <c r="AD2">
        <v>0</v>
      </c>
      <c r="AE2">
        <v>0</v>
      </c>
      <c r="AF2">
        <v>1.4649739265441895</v>
      </c>
      <c r="AG2">
        <v>91</v>
      </c>
      <c r="AH2">
        <v>1583614.125</v>
      </c>
      <c r="AI2">
        <v>1326.2659912109375</v>
      </c>
      <c r="AJ2">
        <v>2713.201171875</v>
      </c>
      <c r="AK2">
        <v>88.579999999999984</v>
      </c>
      <c r="AL2">
        <v>82.65</v>
      </c>
      <c r="AM2">
        <v>84.59</v>
      </c>
      <c r="AN2">
        <v>18168.783203125</v>
      </c>
      <c r="AO2">
        <v>347.3328857421875</v>
      </c>
      <c r="AP2">
        <v>2365.869140625</v>
      </c>
      <c r="AQ2">
        <v>85.65</v>
      </c>
      <c r="AR2">
        <v>9</v>
      </c>
      <c r="AS2">
        <v>85.65</v>
      </c>
      <c r="AT2">
        <v>0</v>
      </c>
      <c r="AU2">
        <v>0.27850000000000003</v>
      </c>
      <c r="AV2">
        <v>17.804533004760742</v>
      </c>
      <c r="AW2">
        <v>0</v>
      </c>
      <c r="AX2">
        <v>0.94363558292388916</v>
      </c>
      <c r="AY2">
        <v>0</v>
      </c>
      <c r="AZ2">
        <v>0</v>
      </c>
    </row>
    <row r="3" spans="1:52" x14ac:dyDescent="0.3">
      <c r="A3" t="s">
        <v>2</v>
      </c>
      <c r="B3" t="s">
        <v>221</v>
      </c>
      <c r="C3" t="s">
        <v>444</v>
      </c>
      <c r="D3" t="s">
        <v>502</v>
      </c>
      <c r="E3">
        <v>299.43</v>
      </c>
      <c r="F3">
        <v>0.32060915231704712</v>
      </c>
      <c r="G3">
        <v>1.0019036009907722E-2</v>
      </c>
      <c r="H3">
        <v>0.32286226749420166</v>
      </c>
      <c r="I3">
        <v>0</v>
      </c>
      <c r="J3">
        <v>0.10959824174642563</v>
      </c>
      <c r="K3">
        <v>6.3373453915119171E-2</v>
      </c>
      <c r="L3">
        <v>0</v>
      </c>
      <c r="M3">
        <v>18739.568359375</v>
      </c>
      <c r="N3">
        <v>0.8804093599319458</v>
      </c>
      <c r="O3">
        <v>0</v>
      </c>
      <c r="P3">
        <v>0</v>
      </c>
      <c r="Q3">
        <v>1</v>
      </c>
      <c r="R3">
        <v>0</v>
      </c>
      <c r="S3">
        <v>10349.087890625</v>
      </c>
      <c r="T3">
        <v>0.98039215803146362</v>
      </c>
      <c r="U3">
        <v>9.0909088030457497E-3</v>
      </c>
      <c r="V3">
        <v>0.11363636702299118</v>
      </c>
      <c r="W3">
        <v>0.10000000149011612</v>
      </c>
      <c r="X3">
        <v>0.30909091234207153</v>
      </c>
      <c r="Y3">
        <v>0</v>
      </c>
      <c r="Z3">
        <v>0</v>
      </c>
      <c r="AA3">
        <v>1</v>
      </c>
      <c r="AB3">
        <v>0</v>
      </c>
      <c r="AC3">
        <v>0</v>
      </c>
      <c r="AD3">
        <v>1</v>
      </c>
      <c r="AE3">
        <v>0</v>
      </c>
      <c r="AF3">
        <v>0.92970961332321167</v>
      </c>
      <c r="AG3">
        <v>220</v>
      </c>
      <c r="AH3">
        <v>5611189</v>
      </c>
      <c r="AI3">
        <v>0</v>
      </c>
      <c r="AJ3">
        <v>2836.9169921875</v>
      </c>
      <c r="AK3">
        <v>323.02000000000004</v>
      </c>
      <c r="AL3">
        <v>301.39</v>
      </c>
      <c r="AM3">
        <v>301.39</v>
      </c>
      <c r="AN3">
        <v>18739.568359375</v>
      </c>
      <c r="AO3">
        <v>0</v>
      </c>
      <c r="AP3">
        <v>2836.9169921875</v>
      </c>
      <c r="AQ3">
        <v>293.04999999999995</v>
      </c>
      <c r="AR3">
        <v>20.5</v>
      </c>
      <c r="AS3">
        <v>293.14999999999998</v>
      </c>
      <c r="AT3">
        <v>1</v>
      </c>
      <c r="AU3">
        <v>0.3155</v>
      </c>
      <c r="AV3">
        <v>94.647071838378906</v>
      </c>
      <c r="AW3">
        <v>0</v>
      </c>
      <c r="AX3">
        <v>0.56480681896209717</v>
      </c>
      <c r="AY3">
        <v>173665</v>
      </c>
      <c r="AZ3">
        <v>133979</v>
      </c>
    </row>
    <row r="4" spans="1:52" x14ac:dyDescent="0.3">
      <c r="A4" t="s">
        <v>3</v>
      </c>
      <c r="B4" t="s">
        <v>222</v>
      </c>
      <c r="C4" t="s">
        <v>445</v>
      </c>
      <c r="D4" t="s">
        <v>503</v>
      </c>
      <c r="E4">
        <v>351.89000000000004</v>
      </c>
      <c r="F4">
        <v>0.27139163017272949</v>
      </c>
      <c r="G4">
        <v>2.8417971916496754E-3</v>
      </c>
      <c r="H4">
        <v>0.18851488828659058</v>
      </c>
      <c r="I4">
        <v>0.30388489365577698</v>
      </c>
      <c r="J4">
        <v>0.13395170867443085</v>
      </c>
      <c r="K4">
        <v>6.8160802125930786E-2</v>
      </c>
      <c r="L4">
        <v>0</v>
      </c>
      <c r="M4">
        <v>19456.966796875</v>
      </c>
      <c r="N4">
        <v>1.0519349575042725</v>
      </c>
      <c r="O4">
        <v>0</v>
      </c>
      <c r="P4">
        <v>0</v>
      </c>
      <c r="Q4">
        <v>1</v>
      </c>
      <c r="R4">
        <v>0</v>
      </c>
      <c r="S4">
        <v>9677.533203125</v>
      </c>
      <c r="T4">
        <v>0.46890079975128174</v>
      </c>
      <c r="U4">
        <v>2.3584906011819839E-3</v>
      </c>
      <c r="V4">
        <v>0.11320754885673523</v>
      </c>
      <c r="W4">
        <v>5.6603774428367615E-2</v>
      </c>
      <c r="X4">
        <v>0.18632075190544128</v>
      </c>
      <c r="Y4">
        <v>0.29481133818626404</v>
      </c>
      <c r="Z4">
        <v>0</v>
      </c>
      <c r="AA4">
        <v>1</v>
      </c>
      <c r="AB4">
        <v>0</v>
      </c>
      <c r="AC4">
        <v>0</v>
      </c>
      <c r="AD4">
        <v>1</v>
      </c>
      <c r="AE4">
        <v>0</v>
      </c>
      <c r="AF4">
        <v>1.1042808294296265</v>
      </c>
      <c r="AG4">
        <v>424</v>
      </c>
      <c r="AH4">
        <v>6846712</v>
      </c>
      <c r="AI4">
        <v>7.5620222091674805</v>
      </c>
      <c r="AJ4">
        <v>2154.5078125</v>
      </c>
      <c r="AK4">
        <v>376.78999999999996</v>
      </c>
      <c r="AL4">
        <v>351.56</v>
      </c>
      <c r="AM4">
        <v>366.32</v>
      </c>
      <c r="AN4">
        <v>19456.966796875</v>
      </c>
      <c r="AO4">
        <v>0</v>
      </c>
      <c r="AP4">
        <v>2154.5078125</v>
      </c>
      <c r="AQ4">
        <v>346.06</v>
      </c>
      <c r="AR4">
        <v>25.5</v>
      </c>
      <c r="AS4">
        <v>346.06</v>
      </c>
      <c r="AT4">
        <v>0</v>
      </c>
      <c r="AU4">
        <v>0.29039999999999999</v>
      </c>
      <c r="AV4">
        <v>65.237464904785156</v>
      </c>
      <c r="AW4">
        <v>105.16240692138672</v>
      </c>
      <c r="AX4">
        <v>0.48631110787391663</v>
      </c>
      <c r="AY4">
        <v>0</v>
      </c>
      <c r="AZ4">
        <v>0</v>
      </c>
    </row>
    <row r="5" spans="1:52" x14ac:dyDescent="0.3">
      <c r="A5" t="s">
        <v>4</v>
      </c>
      <c r="B5" t="s">
        <v>223</v>
      </c>
      <c r="C5" t="s">
        <v>438</v>
      </c>
      <c r="D5" t="s">
        <v>496</v>
      </c>
      <c r="E5">
        <v>54.8</v>
      </c>
      <c r="F5">
        <v>0.38193431496620178</v>
      </c>
      <c r="G5">
        <v>0</v>
      </c>
      <c r="H5">
        <v>0.21146488189697266</v>
      </c>
      <c r="I5">
        <v>0.25730490684509277</v>
      </c>
      <c r="J5">
        <v>0.1113213375210762</v>
      </c>
      <c r="K5">
        <v>7.4812814593315125E-2</v>
      </c>
      <c r="L5">
        <v>1</v>
      </c>
      <c r="M5">
        <v>17876.22265625</v>
      </c>
      <c r="N5">
        <v>1.2216479778289795</v>
      </c>
      <c r="O5">
        <v>0</v>
      </c>
      <c r="P5">
        <v>1</v>
      </c>
      <c r="Q5">
        <v>0</v>
      </c>
      <c r="R5">
        <v>0</v>
      </c>
      <c r="T5">
        <v>0.72888582944869995</v>
      </c>
      <c r="U5">
        <v>1.2886732583865523E-3</v>
      </c>
      <c r="V5">
        <v>0.11438332498073578</v>
      </c>
      <c r="W5">
        <v>6.3437134027481079E-2</v>
      </c>
      <c r="X5">
        <v>0.21146488189697266</v>
      </c>
      <c r="Y5">
        <v>0.25730490684509277</v>
      </c>
      <c r="Z5">
        <v>0</v>
      </c>
      <c r="AA5">
        <v>0</v>
      </c>
      <c r="AB5">
        <v>0</v>
      </c>
      <c r="AC5">
        <v>1</v>
      </c>
      <c r="AD5">
        <v>0</v>
      </c>
      <c r="AE5">
        <v>0</v>
      </c>
      <c r="AH5">
        <v>979617</v>
      </c>
      <c r="AI5">
        <v>338.70437622070313</v>
      </c>
      <c r="AJ5">
        <v>2353.9052734375</v>
      </c>
      <c r="AK5">
        <v>67.14</v>
      </c>
      <c r="AL5">
        <v>62.64</v>
      </c>
      <c r="AM5">
        <v>62.64</v>
      </c>
      <c r="AN5">
        <v>17876.22265625</v>
      </c>
      <c r="AO5">
        <v>0</v>
      </c>
      <c r="AP5">
        <v>2353.9052734375</v>
      </c>
      <c r="AQ5">
        <v>62.8</v>
      </c>
      <c r="AR5">
        <v>5</v>
      </c>
      <c r="AS5">
        <v>62.8</v>
      </c>
      <c r="AT5">
        <v>0</v>
      </c>
      <c r="AU5">
        <v>0.38040000000000002</v>
      </c>
      <c r="AV5">
        <v>13.279994964599609</v>
      </c>
      <c r="AW5">
        <v>16.158748626708984</v>
      </c>
      <c r="AX5">
        <v>0.67154204845428467</v>
      </c>
      <c r="AY5">
        <v>0</v>
      </c>
      <c r="AZ5">
        <v>0</v>
      </c>
    </row>
    <row r="6" spans="1:52" x14ac:dyDescent="0.3">
      <c r="A6" t="s">
        <v>5</v>
      </c>
      <c r="B6" t="s">
        <v>224</v>
      </c>
      <c r="C6" t="s">
        <v>446</v>
      </c>
      <c r="D6" t="s">
        <v>504</v>
      </c>
      <c r="E6">
        <v>214.65</v>
      </c>
      <c r="F6">
        <v>9.7833685576915741E-2</v>
      </c>
      <c r="G6">
        <v>0</v>
      </c>
      <c r="H6">
        <v>0.28692916035652161</v>
      </c>
      <c r="I6">
        <v>0</v>
      </c>
      <c r="J6">
        <v>6.9793045520782471E-2</v>
      </c>
      <c r="K6">
        <v>6.570722907781601E-2</v>
      </c>
      <c r="L6">
        <v>0</v>
      </c>
      <c r="M6">
        <v>15190.0302734375</v>
      </c>
      <c r="N6">
        <v>0.79580849409103394</v>
      </c>
      <c r="O6">
        <v>0</v>
      </c>
      <c r="P6">
        <v>1</v>
      </c>
      <c r="Q6">
        <v>0</v>
      </c>
      <c r="R6">
        <v>0</v>
      </c>
      <c r="S6">
        <v>8465.1328125</v>
      </c>
      <c r="T6">
        <v>0.41518783569335938</v>
      </c>
      <c r="U6">
        <v>0</v>
      </c>
      <c r="V6">
        <v>4.0540538728237152E-2</v>
      </c>
      <c r="W6">
        <v>6.0810811817646027E-2</v>
      </c>
      <c r="X6">
        <v>0.26351350545883179</v>
      </c>
      <c r="Y6">
        <v>0</v>
      </c>
      <c r="Z6">
        <v>0</v>
      </c>
      <c r="AA6">
        <v>1</v>
      </c>
      <c r="AB6">
        <v>0</v>
      </c>
      <c r="AC6">
        <v>1</v>
      </c>
      <c r="AD6">
        <v>0</v>
      </c>
      <c r="AE6">
        <v>0</v>
      </c>
      <c r="AF6">
        <v>0.76958334445953369</v>
      </c>
      <c r="AG6">
        <v>148</v>
      </c>
      <c r="AH6">
        <v>3260540</v>
      </c>
      <c r="AI6">
        <v>322.22686767578125</v>
      </c>
      <c r="AJ6">
        <v>1641.06640625</v>
      </c>
      <c r="AK6">
        <v>217.07</v>
      </c>
      <c r="AL6">
        <v>202.54</v>
      </c>
      <c r="AM6">
        <v>202.75</v>
      </c>
      <c r="AN6">
        <v>15190.0302734375</v>
      </c>
      <c r="AO6">
        <v>0</v>
      </c>
      <c r="AP6">
        <v>1641.06640625</v>
      </c>
      <c r="AQ6">
        <v>211.04</v>
      </c>
      <c r="AR6">
        <v>22.55</v>
      </c>
      <c r="AS6">
        <v>211.04</v>
      </c>
      <c r="AT6">
        <v>0</v>
      </c>
      <c r="AU6">
        <v>0.11609999999999999</v>
      </c>
      <c r="AV6">
        <v>60.553531646728516</v>
      </c>
      <c r="AW6">
        <v>0</v>
      </c>
      <c r="AX6">
        <v>0.3766632080078125</v>
      </c>
      <c r="AY6">
        <v>60063</v>
      </c>
      <c r="AZ6">
        <v>46337</v>
      </c>
    </row>
    <row r="7" spans="1:52" x14ac:dyDescent="0.3">
      <c r="A7" t="s">
        <v>6</v>
      </c>
      <c r="B7" t="s">
        <v>225</v>
      </c>
      <c r="C7" t="s">
        <v>447</v>
      </c>
      <c r="D7" t="s">
        <v>505</v>
      </c>
      <c r="E7">
        <v>39</v>
      </c>
      <c r="F7">
        <v>0.16025641560554504</v>
      </c>
      <c r="G7">
        <v>0</v>
      </c>
      <c r="H7">
        <v>0.21146488189697266</v>
      </c>
      <c r="I7">
        <v>0.25730490684509277</v>
      </c>
      <c r="J7">
        <v>0.24142661690711975</v>
      </c>
      <c r="K7">
        <v>2.9834285378456116E-2</v>
      </c>
      <c r="L7">
        <v>1</v>
      </c>
      <c r="M7">
        <v>19917.94921875</v>
      </c>
      <c r="N7">
        <v>1.3295546770095825</v>
      </c>
      <c r="O7">
        <v>0</v>
      </c>
      <c r="P7">
        <v>0</v>
      </c>
      <c r="Q7">
        <v>1</v>
      </c>
      <c r="R7">
        <v>0</v>
      </c>
      <c r="T7">
        <v>0.40028402209281921</v>
      </c>
      <c r="U7">
        <v>1.0412445990368724E-3</v>
      </c>
      <c r="V7">
        <v>0.19011956453323364</v>
      </c>
      <c r="W7">
        <v>3.1258866190910339E-2</v>
      </c>
      <c r="X7">
        <v>0.21146488189697266</v>
      </c>
      <c r="Y7">
        <v>0.25730490684509277</v>
      </c>
      <c r="Z7">
        <v>0</v>
      </c>
      <c r="AA7">
        <v>0</v>
      </c>
      <c r="AB7">
        <v>0</v>
      </c>
      <c r="AC7">
        <v>0</v>
      </c>
      <c r="AD7">
        <v>1</v>
      </c>
      <c r="AE7">
        <v>0</v>
      </c>
      <c r="AH7">
        <v>776800</v>
      </c>
      <c r="AI7">
        <v>0</v>
      </c>
      <c r="AJ7">
        <v>707.974609375</v>
      </c>
      <c r="AK7">
        <v>49.5</v>
      </c>
      <c r="AL7">
        <v>46.19</v>
      </c>
      <c r="AM7">
        <v>47.57</v>
      </c>
      <c r="AN7">
        <v>19917.94921875</v>
      </c>
      <c r="AO7">
        <v>0</v>
      </c>
      <c r="AP7">
        <v>707.974609375</v>
      </c>
      <c r="AQ7">
        <v>46.85</v>
      </c>
      <c r="AR7">
        <v>3.35</v>
      </c>
      <c r="AS7">
        <v>46.85</v>
      </c>
      <c r="AT7">
        <v>0</v>
      </c>
      <c r="AU7">
        <v>0.14410000000000001</v>
      </c>
      <c r="AV7">
        <v>9.9071292877197266</v>
      </c>
      <c r="AW7">
        <v>12.05473518371582</v>
      </c>
      <c r="AX7">
        <v>0.41253063082695007</v>
      </c>
      <c r="AY7">
        <v>31448</v>
      </c>
      <c r="AZ7">
        <v>24261</v>
      </c>
    </row>
    <row r="8" spans="1:52" x14ac:dyDescent="0.3">
      <c r="A8" t="s">
        <v>7</v>
      </c>
      <c r="B8" t="s">
        <v>226</v>
      </c>
      <c r="C8" t="s">
        <v>439</v>
      </c>
      <c r="D8" t="s">
        <v>497</v>
      </c>
      <c r="E8">
        <v>76</v>
      </c>
      <c r="F8">
        <v>0.10118421167135239</v>
      </c>
      <c r="G8">
        <v>1.6184210777282715E-2</v>
      </c>
      <c r="H8">
        <v>9.4642862677574158E-2</v>
      </c>
      <c r="I8">
        <v>0</v>
      </c>
      <c r="J8">
        <v>9.8240926861763E-2</v>
      </c>
      <c r="K8">
        <v>1.7557518556714058E-2</v>
      </c>
      <c r="L8">
        <v>1</v>
      </c>
      <c r="M8">
        <v>15976.9345703125</v>
      </c>
      <c r="N8">
        <v>1.0254112482070923</v>
      </c>
      <c r="O8">
        <v>0</v>
      </c>
      <c r="P8">
        <v>1</v>
      </c>
      <c r="Q8">
        <v>0</v>
      </c>
      <c r="R8">
        <v>0</v>
      </c>
      <c r="S8">
        <v>9653.1787109375</v>
      </c>
      <c r="T8">
        <v>0.13623806834220886</v>
      </c>
      <c r="U8">
        <v>3.7500001490116119E-2</v>
      </c>
      <c r="V8">
        <v>0</v>
      </c>
      <c r="W8">
        <v>2.500000037252903E-2</v>
      </c>
      <c r="X8">
        <v>7.5000002980232239E-2</v>
      </c>
      <c r="Y8">
        <v>0</v>
      </c>
      <c r="Z8">
        <v>1</v>
      </c>
      <c r="AA8">
        <v>0</v>
      </c>
      <c r="AB8">
        <v>0</v>
      </c>
      <c r="AC8">
        <v>1</v>
      </c>
      <c r="AD8">
        <v>0</v>
      </c>
      <c r="AE8">
        <v>0</v>
      </c>
      <c r="AF8">
        <v>0.88009369373321533</v>
      </c>
      <c r="AG8">
        <v>80</v>
      </c>
      <c r="AH8">
        <v>1214247</v>
      </c>
      <c r="AI8">
        <v>23.736841201782227</v>
      </c>
      <c r="AJ8">
        <v>3886.447265625</v>
      </c>
      <c r="AK8">
        <v>63.28</v>
      </c>
      <c r="AL8">
        <v>59.04</v>
      </c>
      <c r="AM8">
        <v>59.04</v>
      </c>
      <c r="AN8">
        <v>15976.9345703125</v>
      </c>
      <c r="AO8">
        <v>0</v>
      </c>
      <c r="AP8">
        <v>3886.447265625</v>
      </c>
      <c r="AQ8">
        <v>69.95</v>
      </c>
      <c r="AR8">
        <v>15</v>
      </c>
      <c r="AS8">
        <v>69.95</v>
      </c>
      <c r="AT8">
        <v>0</v>
      </c>
      <c r="AU8">
        <v>9.2799999999999994E-2</v>
      </c>
      <c r="AV8">
        <v>6.6202683448791504</v>
      </c>
      <c r="AW8">
        <v>0</v>
      </c>
      <c r="AX8">
        <v>0.22561845183372498</v>
      </c>
      <c r="AY8">
        <v>0</v>
      </c>
      <c r="AZ8">
        <v>0</v>
      </c>
    </row>
    <row r="9" spans="1:52" x14ac:dyDescent="0.3">
      <c r="A9" t="s">
        <v>8</v>
      </c>
      <c r="B9" t="s">
        <v>227</v>
      </c>
      <c r="C9" t="s">
        <v>448</v>
      </c>
      <c r="D9" t="s">
        <v>506</v>
      </c>
      <c r="E9">
        <v>283.20999999999998</v>
      </c>
      <c r="F9">
        <v>0.17478196322917938</v>
      </c>
      <c r="G9">
        <v>0</v>
      </c>
      <c r="H9">
        <v>0.2912868857383728</v>
      </c>
      <c r="I9">
        <v>0</v>
      </c>
      <c r="J9">
        <v>9.7195200622081757E-2</v>
      </c>
      <c r="K9">
        <v>2.8042493388056755E-2</v>
      </c>
      <c r="L9">
        <v>0</v>
      </c>
      <c r="M9">
        <v>16757.009765625</v>
      </c>
      <c r="N9">
        <v>0.85983675718307495</v>
      </c>
      <c r="O9">
        <v>0</v>
      </c>
      <c r="P9">
        <v>0</v>
      </c>
      <c r="Q9">
        <v>1</v>
      </c>
      <c r="R9">
        <v>0</v>
      </c>
      <c r="S9">
        <v>13369.0361328125</v>
      </c>
      <c r="T9">
        <v>0.44594660401344299</v>
      </c>
      <c r="U9">
        <v>0</v>
      </c>
      <c r="V9">
        <v>9.6938773989677429E-2</v>
      </c>
      <c r="W9">
        <v>2.5510206818580627E-2</v>
      </c>
      <c r="X9">
        <v>0.30102041363716125</v>
      </c>
      <c r="Y9">
        <v>0</v>
      </c>
      <c r="Z9">
        <v>0</v>
      </c>
      <c r="AA9">
        <v>1</v>
      </c>
      <c r="AB9">
        <v>0</v>
      </c>
      <c r="AC9">
        <v>0</v>
      </c>
      <c r="AD9">
        <v>1</v>
      </c>
      <c r="AE9">
        <v>0</v>
      </c>
      <c r="AF9">
        <v>0.9495195746421814</v>
      </c>
      <c r="AG9">
        <v>196</v>
      </c>
      <c r="AH9">
        <v>4745752.5</v>
      </c>
      <c r="AI9">
        <v>749.99114990234375</v>
      </c>
      <c r="AJ9">
        <v>348.189453125</v>
      </c>
      <c r="AK9">
        <v>304.27</v>
      </c>
      <c r="AL9">
        <v>283.89999999999998</v>
      </c>
      <c r="AM9">
        <v>283.89999999999998</v>
      </c>
      <c r="AN9">
        <v>16757.009765625</v>
      </c>
      <c r="AO9">
        <v>0</v>
      </c>
      <c r="AP9">
        <v>348.189453125</v>
      </c>
      <c r="AQ9">
        <v>288.61</v>
      </c>
      <c r="AR9">
        <v>29.9</v>
      </c>
      <c r="AS9">
        <v>290.66000000000003</v>
      </c>
      <c r="AT9">
        <v>0</v>
      </c>
      <c r="AU9">
        <v>0.19089999999999999</v>
      </c>
      <c r="AV9">
        <v>84.665443420410156</v>
      </c>
      <c r="AW9">
        <v>0</v>
      </c>
      <c r="AX9">
        <v>0.43480384349822998</v>
      </c>
      <c r="AY9">
        <v>0</v>
      </c>
      <c r="AZ9">
        <v>0</v>
      </c>
    </row>
    <row r="10" spans="1:52" x14ac:dyDescent="0.3">
      <c r="A10" t="s">
        <v>9</v>
      </c>
      <c r="B10" t="s">
        <v>228</v>
      </c>
      <c r="C10" t="s">
        <v>449</v>
      </c>
      <c r="D10" t="s">
        <v>507</v>
      </c>
      <c r="E10">
        <v>870.66</v>
      </c>
      <c r="F10">
        <v>0.40452072024345398</v>
      </c>
      <c r="G10">
        <v>1.9261250272393227E-2</v>
      </c>
      <c r="H10">
        <v>0.25470393896102905</v>
      </c>
      <c r="I10">
        <v>0</v>
      </c>
      <c r="J10">
        <v>0.14709405601024628</v>
      </c>
      <c r="K10">
        <v>0.10607490688562393</v>
      </c>
      <c r="L10">
        <v>0</v>
      </c>
      <c r="M10">
        <v>16448.9609375</v>
      </c>
      <c r="N10">
        <v>0.96939563751220703</v>
      </c>
      <c r="O10">
        <v>1</v>
      </c>
      <c r="P10">
        <v>0</v>
      </c>
      <c r="Q10">
        <v>0</v>
      </c>
      <c r="R10">
        <v>0</v>
      </c>
      <c r="S10">
        <v>9375.875</v>
      </c>
      <c r="T10">
        <v>0.94974958896636963</v>
      </c>
      <c r="U10">
        <v>1.9296254962682724E-2</v>
      </c>
      <c r="V10">
        <v>0.13507378101348877</v>
      </c>
      <c r="W10">
        <v>0.11237230896949768</v>
      </c>
      <c r="X10">
        <v>0.24177071452140808</v>
      </c>
      <c r="Y10">
        <v>0</v>
      </c>
      <c r="Z10">
        <v>0</v>
      </c>
      <c r="AA10">
        <v>0</v>
      </c>
      <c r="AB10">
        <v>1</v>
      </c>
      <c r="AC10">
        <v>0</v>
      </c>
      <c r="AD10">
        <v>0</v>
      </c>
      <c r="AE10">
        <v>0</v>
      </c>
      <c r="AF10">
        <v>1.1453369855880737</v>
      </c>
      <c r="AG10">
        <v>881</v>
      </c>
      <c r="AH10">
        <v>14321452</v>
      </c>
      <c r="AI10">
        <v>635.072265625</v>
      </c>
      <c r="AJ10">
        <v>4286.5625</v>
      </c>
      <c r="AK10">
        <v>935.4</v>
      </c>
      <c r="AL10">
        <v>872.77</v>
      </c>
      <c r="AM10">
        <v>872.77</v>
      </c>
      <c r="AN10">
        <v>16764.505859375</v>
      </c>
      <c r="AO10">
        <v>315.54568481445313</v>
      </c>
      <c r="AP10">
        <v>3971.017578125</v>
      </c>
      <c r="AQ10">
        <v>889.53</v>
      </c>
      <c r="AR10">
        <v>119.25</v>
      </c>
      <c r="AS10">
        <v>890.53</v>
      </c>
      <c r="AT10">
        <v>20.39</v>
      </c>
      <c r="AU10">
        <v>0.39989999999999998</v>
      </c>
      <c r="AV10">
        <v>226.82150268554688</v>
      </c>
      <c r="AW10">
        <v>0</v>
      </c>
      <c r="AX10">
        <v>0.68611574172973633</v>
      </c>
      <c r="AY10">
        <v>0</v>
      </c>
      <c r="AZ10">
        <v>0</v>
      </c>
    </row>
    <row r="11" spans="1:52" x14ac:dyDescent="0.3">
      <c r="A11" t="s">
        <v>10</v>
      </c>
      <c r="B11" t="s">
        <v>229</v>
      </c>
      <c r="C11" t="s">
        <v>449</v>
      </c>
      <c r="D11" t="s">
        <v>507</v>
      </c>
      <c r="E11">
        <v>831.82999999999981</v>
      </c>
      <c r="F11">
        <v>0.12208022922277451</v>
      </c>
      <c r="G11">
        <v>1.1925513856112957E-2</v>
      </c>
      <c r="H11">
        <v>0.29718810319900513</v>
      </c>
      <c r="I11">
        <v>0</v>
      </c>
      <c r="J11">
        <v>0.11399632692337036</v>
      </c>
      <c r="K11">
        <v>7.6371565461158752E-2</v>
      </c>
      <c r="L11">
        <v>0</v>
      </c>
      <c r="M11">
        <v>14118.3525390625</v>
      </c>
      <c r="N11">
        <v>0.80947232246398926</v>
      </c>
      <c r="O11">
        <v>1</v>
      </c>
      <c r="P11">
        <v>0</v>
      </c>
      <c r="Q11">
        <v>0</v>
      </c>
      <c r="R11">
        <v>0</v>
      </c>
      <c r="S11">
        <v>7913.796875</v>
      </c>
      <c r="T11">
        <v>0.28780853748321533</v>
      </c>
      <c r="U11">
        <v>5.8411215431988239E-3</v>
      </c>
      <c r="V11">
        <v>9.1121494770050049E-2</v>
      </c>
      <c r="W11">
        <v>8.0607473850250244E-2</v>
      </c>
      <c r="X11">
        <v>0.29088786244392395</v>
      </c>
      <c r="Y11">
        <v>0</v>
      </c>
      <c r="Z11">
        <v>0</v>
      </c>
      <c r="AA11">
        <v>0</v>
      </c>
      <c r="AB11">
        <v>1</v>
      </c>
      <c r="AC11">
        <v>0</v>
      </c>
      <c r="AD11">
        <v>0</v>
      </c>
      <c r="AE11">
        <v>0</v>
      </c>
      <c r="AF11">
        <v>0.88883644342422485</v>
      </c>
      <c r="AG11">
        <v>856</v>
      </c>
      <c r="AH11">
        <v>11744069</v>
      </c>
      <c r="AI11">
        <v>60.977603912353516</v>
      </c>
      <c r="AJ11">
        <v>2987.5068359375</v>
      </c>
      <c r="AK11">
        <v>846.62999999999988</v>
      </c>
      <c r="AL11">
        <v>789.95</v>
      </c>
      <c r="AM11">
        <v>789.95</v>
      </c>
      <c r="AN11">
        <v>14419.3271484375</v>
      </c>
      <c r="AO11">
        <v>300.97494506835938</v>
      </c>
      <c r="AP11">
        <v>2686.5322265625</v>
      </c>
      <c r="AQ11">
        <v>846.92</v>
      </c>
      <c r="AR11">
        <v>100.65</v>
      </c>
      <c r="AS11">
        <v>847.89</v>
      </c>
      <c r="AT11">
        <v>9.27</v>
      </c>
      <c r="AU11">
        <v>0.13539999999999999</v>
      </c>
      <c r="AV11">
        <v>251.98281860351563</v>
      </c>
      <c r="AW11">
        <v>0</v>
      </c>
      <c r="AX11">
        <v>0.28679749369621277</v>
      </c>
      <c r="AY11">
        <v>0</v>
      </c>
      <c r="AZ11">
        <v>0</v>
      </c>
    </row>
    <row r="12" spans="1:52" x14ac:dyDescent="0.3">
      <c r="A12" t="s">
        <v>11</v>
      </c>
      <c r="B12" t="s">
        <v>230</v>
      </c>
      <c r="C12" t="s">
        <v>443</v>
      </c>
      <c r="D12" t="s">
        <v>501</v>
      </c>
      <c r="E12">
        <v>150.37</v>
      </c>
      <c r="F12">
        <v>0.58828222751617432</v>
      </c>
      <c r="G12">
        <v>0</v>
      </c>
      <c r="H12">
        <v>0.3031173050403595</v>
      </c>
      <c r="I12">
        <v>0</v>
      </c>
      <c r="J12">
        <v>0.13769574463367462</v>
      </c>
      <c r="K12">
        <v>0.11133645474910736</v>
      </c>
      <c r="L12">
        <v>0</v>
      </c>
      <c r="M12">
        <v>17664.361328125</v>
      </c>
      <c r="N12">
        <v>1.0642606019973755</v>
      </c>
      <c r="O12">
        <v>0</v>
      </c>
      <c r="P12">
        <v>0</v>
      </c>
      <c r="Q12">
        <v>0</v>
      </c>
      <c r="R12">
        <v>1</v>
      </c>
      <c r="S12">
        <v>9039.94921875</v>
      </c>
      <c r="T12">
        <v>0.97278910875320435</v>
      </c>
      <c r="U12">
        <v>0</v>
      </c>
      <c r="V12">
        <v>0.16149067878723145</v>
      </c>
      <c r="W12">
        <v>7.4534162878990173E-2</v>
      </c>
      <c r="X12">
        <v>0.30434781312942505</v>
      </c>
      <c r="Y12">
        <v>0</v>
      </c>
      <c r="Z12">
        <v>0</v>
      </c>
      <c r="AA12">
        <v>1</v>
      </c>
      <c r="AB12">
        <v>0</v>
      </c>
      <c r="AC12">
        <v>0</v>
      </c>
      <c r="AD12">
        <v>0</v>
      </c>
      <c r="AE12">
        <v>1</v>
      </c>
      <c r="AF12">
        <v>1.2773807048797607</v>
      </c>
      <c r="AG12">
        <v>161</v>
      </c>
      <c r="AH12">
        <v>2656190</v>
      </c>
      <c r="AI12">
        <v>1092.7113037109375</v>
      </c>
      <c r="AJ12">
        <v>2877.76171875</v>
      </c>
      <c r="AK12">
        <v>176.6</v>
      </c>
      <c r="AL12">
        <v>164.78</v>
      </c>
      <c r="AM12">
        <v>165.03</v>
      </c>
      <c r="AN12">
        <v>17994.873046875</v>
      </c>
      <c r="AO12">
        <v>330.51141357421875</v>
      </c>
      <c r="AP12">
        <v>2547.25</v>
      </c>
      <c r="AQ12">
        <v>161.62</v>
      </c>
      <c r="AR12">
        <v>24.5</v>
      </c>
      <c r="AS12">
        <v>161.62</v>
      </c>
      <c r="AT12">
        <v>0</v>
      </c>
      <c r="AU12">
        <v>0.61299999999999999</v>
      </c>
      <c r="AV12">
        <v>48.989818572998047</v>
      </c>
      <c r="AW12">
        <v>0</v>
      </c>
      <c r="AX12">
        <v>0.79182320833206177</v>
      </c>
      <c r="AY12">
        <v>0</v>
      </c>
      <c r="AZ12">
        <v>0</v>
      </c>
    </row>
    <row r="13" spans="1:52" x14ac:dyDescent="0.3">
      <c r="A13" t="s">
        <v>12</v>
      </c>
      <c r="B13" t="s">
        <v>231</v>
      </c>
      <c r="C13" t="s">
        <v>450</v>
      </c>
      <c r="D13" t="s">
        <v>508</v>
      </c>
      <c r="E13">
        <v>990.48</v>
      </c>
      <c r="F13">
        <v>0.39581820368766785</v>
      </c>
      <c r="G13">
        <v>2.0596075337380171E-3</v>
      </c>
      <c r="H13">
        <v>0</v>
      </c>
      <c r="I13">
        <v>0</v>
      </c>
      <c r="J13">
        <v>0.11228179931640625</v>
      </c>
      <c r="K13">
        <v>8.7582200765609741E-2</v>
      </c>
      <c r="L13">
        <v>0</v>
      </c>
      <c r="M13">
        <v>13349.005859375</v>
      </c>
      <c r="N13">
        <v>0.89542245864868164</v>
      </c>
      <c r="O13">
        <v>1</v>
      </c>
      <c r="P13">
        <v>0</v>
      </c>
      <c r="Q13">
        <v>0</v>
      </c>
      <c r="R13">
        <v>0</v>
      </c>
      <c r="S13">
        <v>5401.13330078125</v>
      </c>
      <c r="T13">
        <v>0.7419809103012085</v>
      </c>
      <c r="U13">
        <v>5.8536585420370102E-3</v>
      </c>
      <c r="V13">
        <v>0.1034146323800087</v>
      </c>
      <c r="W13">
        <v>7.8048780560493469E-2</v>
      </c>
      <c r="X13">
        <v>0</v>
      </c>
      <c r="Y13">
        <v>0</v>
      </c>
      <c r="Z13">
        <v>0</v>
      </c>
      <c r="AA13">
        <v>0.15414634346961975</v>
      </c>
      <c r="AB13">
        <v>1</v>
      </c>
      <c r="AC13">
        <v>0</v>
      </c>
      <c r="AD13">
        <v>0</v>
      </c>
      <c r="AE13">
        <v>0</v>
      </c>
      <c r="AF13">
        <v>1.0555931329727173</v>
      </c>
      <c r="AG13">
        <v>1025</v>
      </c>
      <c r="AH13">
        <v>13221923</v>
      </c>
      <c r="AI13">
        <v>13.526775360107422</v>
      </c>
      <c r="AJ13">
        <v>969.0654296875</v>
      </c>
      <c r="AK13">
        <v>958.9</v>
      </c>
      <c r="AL13">
        <v>894.7</v>
      </c>
      <c r="AM13">
        <v>894.7</v>
      </c>
      <c r="AN13">
        <v>13453.25</v>
      </c>
      <c r="AO13">
        <v>104.24440765380859</v>
      </c>
      <c r="AP13">
        <v>864.8212890625</v>
      </c>
      <c r="AQ13">
        <v>965.08</v>
      </c>
      <c r="AR13">
        <v>182.35</v>
      </c>
      <c r="AS13">
        <v>966.08</v>
      </c>
      <c r="AT13">
        <v>4.95</v>
      </c>
      <c r="AU13">
        <v>0.4163</v>
      </c>
      <c r="AV13">
        <v>0</v>
      </c>
      <c r="AW13">
        <v>0</v>
      </c>
      <c r="AX13">
        <v>0.79703998565673828</v>
      </c>
      <c r="AY13">
        <v>0</v>
      </c>
      <c r="AZ13">
        <v>0</v>
      </c>
    </row>
    <row r="14" spans="1:52" x14ac:dyDescent="0.3">
      <c r="A14" t="s">
        <v>13</v>
      </c>
      <c r="B14" t="s">
        <v>232</v>
      </c>
      <c r="C14" t="s">
        <v>451</v>
      </c>
      <c r="D14" t="s">
        <v>509</v>
      </c>
      <c r="E14">
        <v>75.05</v>
      </c>
      <c r="F14">
        <v>0.27848100662231445</v>
      </c>
      <c r="G14">
        <v>0</v>
      </c>
      <c r="H14">
        <v>0.35322725772857666</v>
      </c>
      <c r="I14">
        <v>0</v>
      </c>
      <c r="J14">
        <v>0.17209617793560028</v>
      </c>
      <c r="K14">
        <v>3.9338003844022751E-2</v>
      </c>
      <c r="L14">
        <v>1</v>
      </c>
      <c r="M14">
        <v>20805.263671875</v>
      </c>
      <c r="N14">
        <v>1.1171165704727173</v>
      </c>
      <c r="O14">
        <v>0</v>
      </c>
      <c r="P14">
        <v>1</v>
      </c>
      <c r="Q14">
        <v>0</v>
      </c>
      <c r="R14">
        <v>0</v>
      </c>
      <c r="S14">
        <v>11973.1796875</v>
      </c>
      <c r="T14">
        <v>0.51865881681442261</v>
      </c>
      <c r="U14">
        <v>0</v>
      </c>
      <c r="V14">
        <v>0.11538461595773697</v>
      </c>
      <c r="W14">
        <v>0.14102566242218018</v>
      </c>
      <c r="X14">
        <v>0.38461539149284363</v>
      </c>
      <c r="Y14">
        <v>0</v>
      </c>
      <c r="Z14">
        <v>1</v>
      </c>
      <c r="AA14">
        <v>0</v>
      </c>
      <c r="AB14">
        <v>0</v>
      </c>
      <c r="AC14">
        <v>1</v>
      </c>
      <c r="AD14">
        <v>0</v>
      </c>
      <c r="AE14">
        <v>0</v>
      </c>
      <c r="AF14">
        <v>1.3034533262252808</v>
      </c>
      <c r="AG14">
        <v>78</v>
      </c>
      <c r="AH14">
        <v>1561435</v>
      </c>
      <c r="AI14">
        <v>0</v>
      </c>
      <c r="AJ14">
        <v>4347.76953125</v>
      </c>
      <c r="AK14">
        <v>89.26</v>
      </c>
      <c r="AL14">
        <v>83.28</v>
      </c>
      <c r="AM14">
        <v>85.96</v>
      </c>
      <c r="AN14">
        <v>20805.263671875</v>
      </c>
      <c r="AO14">
        <v>0</v>
      </c>
      <c r="AP14">
        <v>4347.76953125</v>
      </c>
      <c r="AQ14">
        <v>85.65</v>
      </c>
      <c r="AR14">
        <v>10.15</v>
      </c>
      <c r="AS14">
        <v>85.65</v>
      </c>
      <c r="AT14">
        <v>0</v>
      </c>
      <c r="AU14">
        <v>0.30669999999999997</v>
      </c>
      <c r="AV14">
        <v>30.253913879394531</v>
      </c>
      <c r="AW14">
        <v>0</v>
      </c>
      <c r="AX14">
        <v>0.58680355548858643</v>
      </c>
      <c r="AY14">
        <v>70466</v>
      </c>
      <c r="AZ14">
        <v>54363</v>
      </c>
    </row>
    <row r="15" spans="1:52" x14ac:dyDescent="0.3">
      <c r="A15" t="s">
        <v>14</v>
      </c>
      <c r="B15" t="s">
        <v>233</v>
      </c>
      <c r="C15" t="s">
        <v>446</v>
      </c>
      <c r="D15" t="s">
        <v>504</v>
      </c>
      <c r="E15">
        <v>292.14000000000004</v>
      </c>
      <c r="F15">
        <v>0.11723831295967102</v>
      </c>
      <c r="G15">
        <v>3.4230162855237722E-3</v>
      </c>
      <c r="H15">
        <v>0.35138249397277832</v>
      </c>
      <c r="I15">
        <v>0</v>
      </c>
      <c r="J15">
        <v>9.8737724125385284E-2</v>
      </c>
      <c r="K15">
        <v>4.2432531714439392E-2</v>
      </c>
      <c r="L15">
        <v>0</v>
      </c>
      <c r="M15">
        <v>14793.3759765625</v>
      </c>
      <c r="N15">
        <v>0.81947433948516846</v>
      </c>
      <c r="O15">
        <v>0</v>
      </c>
      <c r="P15">
        <v>0</v>
      </c>
      <c r="Q15">
        <v>1</v>
      </c>
      <c r="R15">
        <v>0</v>
      </c>
      <c r="S15">
        <v>7552.00634765625</v>
      </c>
      <c r="T15">
        <v>0.93035519123077393</v>
      </c>
      <c r="U15">
        <v>0</v>
      </c>
      <c r="V15">
        <v>8.7557606399059296E-2</v>
      </c>
      <c r="W15">
        <v>3.6866359412670135E-2</v>
      </c>
      <c r="X15">
        <v>0.34562212228775024</v>
      </c>
      <c r="Y15">
        <v>0</v>
      </c>
      <c r="Z15">
        <v>0</v>
      </c>
      <c r="AA15">
        <v>1</v>
      </c>
      <c r="AB15">
        <v>0</v>
      </c>
      <c r="AC15">
        <v>0</v>
      </c>
      <c r="AD15">
        <v>1</v>
      </c>
      <c r="AE15">
        <v>0</v>
      </c>
      <c r="AF15">
        <v>0.80784201622009277</v>
      </c>
      <c r="AG15">
        <v>217</v>
      </c>
      <c r="AH15">
        <v>4321737</v>
      </c>
      <c r="AI15">
        <v>774.8203125</v>
      </c>
      <c r="AJ15">
        <v>446.7373046875</v>
      </c>
      <c r="AK15">
        <v>325.86</v>
      </c>
      <c r="AL15">
        <v>304.04000000000002</v>
      </c>
      <c r="AM15">
        <v>304.04000000000002</v>
      </c>
      <c r="AN15">
        <v>14793.3759765625</v>
      </c>
      <c r="AO15">
        <v>0</v>
      </c>
      <c r="AP15">
        <v>446.7373046875</v>
      </c>
      <c r="AQ15">
        <v>308.25</v>
      </c>
      <c r="AR15">
        <v>23.76</v>
      </c>
      <c r="AS15">
        <v>310.76</v>
      </c>
      <c r="AT15">
        <v>1</v>
      </c>
      <c r="AU15">
        <v>0.13109999999999999</v>
      </c>
      <c r="AV15">
        <v>109.19562530517578</v>
      </c>
      <c r="AW15">
        <v>0</v>
      </c>
      <c r="AX15">
        <v>0.42242151498794556</v>
      </c>
      <c r="AY15">
        <v>87610</v>
      </c>
      <c r="AZ15">
        <v>67590</v>
      </c>
    </row>
    <row r="16" spans="1:52" x14ac:dyDescent="0.3">
      <c r="A16" t="s">
        <v>15</v>
      </c>
      <c r="B16" t="s">
        <v>234</v>
      </c>
      <c r="C16" t="s">
        <v>452</v>
      </c>
      <c r="D16" t="s">
        <v>510</v>
      </c>
      <c r="E16">
        <v>215</v>
      </c>
      <c r="F16">
        <v>8.5581392049789429E-2</v>
      </c>
      <c r="G16">
        <v>5.2093025296926498E-3</v>
      </c>
      <c r="H16">
        <v>0.11717759072780609</v>
      </c>
      <c r="I16">
        <v>0</v>
      </c>
      <c r="J16">
        <v>0.11680418252944946</v>
      </c>
      <c r="K16">
        <v>8.1078521907329559E-2</v>
      </c>
      <c r="L16">
        <v>0</v>
      </c>
      <c r="M16">
        <v>16051.158203125</v>
      </c>
      <c r="N16">
        <v>0.83102279901504517</v>
      </c>
      <c r="O16">
        <v>0</v>
      </c>
      <c r="P16">
        <v>0</v>
      </c>
      <c r="Q16">
        <v>0</v>
      </c>
      <c r="R16">
        <v>1</v>
      </c>
      <c r="S16">
        <v>10768.529296875</v>
      </c>
      <c r="T16">
        <v>0.51937496662139893</v>
      </c>
      <c r="U16">
        <v>9.3023255467414856E-3</v>
      </c>
      <c r="V16">
        <v>0.11627907305955887</v>
      </c>
      <c r="W16">
        <v>7.4418596923351288E-2</v>
      </c>
      <c r="X16">
        <v>0.11162790656089783</v>
      </c>
      <c r="Y16">
        <v>0</v>
      </c>
      <c r="Z16">
        <v>0</v>
      </c>
      <c r="AA16">
        <v>1</v>
      </c>
      <c r="AB16">
        <v>0</v>
      </c>
      <c r="AC16">
        <v>0</v>
      </c>
      <c r="AD16">
        <v>0</v>
      </c>
      <c r="AE16">
        <v>1</v>
      </c>
      <c r="AF16">
        <v>1.002568244934082</v>
      </c>
      <c r="AG16">
        <v>215</v>
      </c>
      <c r="AH16">
        <v>3450999</v>
      </c>
      <c r="AI16">
        <v>1360.5115966796875</v>
      </c>
      <c r="AJ16">
        <v>853.8046875</v>
      </c>
      <c r="AK16">
        <v>200.03000000000003</v>
      </c>
      <c r="AL16">
        <v>186.64</v>
      </c>
      <c r="AM16">
        <v>186.64</v>
      </c>
      <c r="AN16">
        <v>16051.158203125</v>
      </c>
      <c r="AO16">
        <v>0</v>
      </c>
      <c r="AP16">
        <v>853.8046875</v>
      </c>
      <c r="AQ16">
        <v>206.26999999999998</v>
      </c>
      <c r="AR16">
        <v>24.5</v>
      </c>
      <c r="AS16">
        <v>208.55</v>
      </c>
      <c r="AT16">
        <v>1.05</v>
      </c>
      <c r="AU16">
        <v>9.219999999999999E-2</v>
      </c>
      <c r="AV16">
        <v>24.437387466430664</v>
      </c>
      <c r="AW16">
        <v>0</v>
      </c>
      <c r="AX16">
        <v>0.49147897958755493</v>
      </c>
      <c r="AY16">
        <v>119625</v>
      </c>
      <c r="AZ16">
        <v>92289</v>
      </c>
    </row>
    <row r="17" spans="1:52" x14ac:dyDescent="0.3">
      <c r="A17" t="s">
        <v>16</v>
      </c>
      <c r="B17" t="s">
        <v>235</v>
      </c>
      <c r="C17" t="s">
        <v>453</v>
      </c>
      <c r="D17" t="s">
        <v>511</v>
      </c>
      <c r="E17">
        <v>251.69</v>
      </c>
      <c r="F17">
        <v>0.30394533276557922</v>
      </c>
      <c r="G17">
        <v>0</v>
      </c>
      <c r="H17">
        <v>0.21819497644901276</v>
      </c>
      <c r="I17">
        <v>0.2494691014289856</v>
      </c>
      <c r="J17">
        <v>8.4574192762374878E-2</v>
      </c>
      <c r="K17">
        <v>2.9852474108338356E-2</v>
      </c>
      <c r="L17">
        <v>0</v>
      </c>
      <c r="M17">
        <v>20840.033203125</v>
      </c>
      <c r="N17">
        <v>1.0499954223632813</v>
      </c>
      <c r="O17">
        <v>0</v>
      </c>
      <c r="P17">
        <v>0</v>
      </c>
      <c r="Q17">
        <v>1</v>
      </c>
      <c r="R17">
        <v>0</v>
      </c>
      <c r="S17">
        <v>11293.7216796875</v>
      </c>
      <c r="T17">
        <v>0.44997313618659973</v>
      </c>
      <c r="U17">
        <v>0</v>
      </c>
      <c r="V17">
        <v>6.1776060611009598E-2</v>
      </c>
      <c r="W17">
        <v>2.7027025818824768E-2</v>
      </c>
      <c r="X17">
        <v>0.24710424244403839</v>
      </c>
      <c r="Y17">
        <v>0.22393821179866791</v>
      </c>
      <c r="Z17">
        <v>0.37451738119125366</v>
      </c>
      <c r="AA17">
        <v>0.62548261880874634</v>
      </c>
      <c r="AB17">
        <v>0</v>
      </c>
      <c r="AC17">
        <v>0</v>
      </c>
      <c r="AD17">
        <v>1</v>
      </c>
      <c r="AE17">
        <v>0</v>
      </c>
      <c r="AF17">
        <v>1.0012081861495972</v>
      </c>
      <c r="AG17">
        <v>259</v>
      </c>
      <c r="AH17">
        <v>5245228</v>
      </c>
      <c r="AI17">
        <v>866.58984375</v>
      </c>
      <c r="AJ17">
        <v>2209.06640625</v>
      </c>
      <c r="AK17">
        <v>291.89</v>
      </c>
      <c r="AL17">
        <v>272.35000000000002</v>
      </c>
      <c r="AM17">
        <v>273.98</v>
      </c>
      <c r="AN17">
        <v>21133.21875</v>
      </c>
      <c r="AO17">
        <v>293.18606567382813</v>
      </c>
      <c r="AP17">
        <v>1915.880859375</v>
      </c>
      <c r="AQ17">
        <v>271.70999999999998</v>
      </c>
      <c r="AR17">
        <v>29.51</v>
      </c>
      <c r="AS17">
        <v>272.71000000000004</v>
      </c>
      <c r="AT17">
        <v>0</v>
      </c>
      <c r="AU17">
        <v>0.30990000000000001</v>
      </c>
      <c r="AV17">
        <v>59.503952026367188</v>
      </c>
      <c r="AW17">
        <v>68.03271484375</v>
      </c>
      <c r="AX17">
        <v>0.47743058204650879</v>
      </c>
      <c r="AY17">
        <v>0</v>
      </c>
      <c r="AZ17">
        <v>0</v>
      </c>
    </row>
    <row r="18" spans="1:52" x14ac:dyDescent="0.3">
      <c r="A18" t="s">
        <v>17</v>
      </c>
      <c r="B18" t="s">
        <v>236</v>
      </c>
      <c r="C18" t="s">
        <v>454</v>
      </c>
      <c r="D18" t="s">
        <v>512</v>
      </c>
      <c r="E18">
        <v>31</v>
      </c>
      <c r="F18">
        <v>4.8387095332145691E-2</v>
      </c>
      <c r="G18">
        <v>0</v>
      </c>
      <c r="H18">
        <v>0.21146488189697266</v>
      </c>
      <c r="I18">
        <v>0.25730490684509277</v>
      </c>
      <c r="J18">
        <v>2.9251556843519211E-2</v>
      </c>
      <c r="K18">
        <v>9.0042941272258759E-2</v>
      </c>
      <c r="L18">
        <v>1</v>
      </c>
      <c r="M18">
        <v>15586.064453125</v>
      </c>
      <c r="N18">
        <v>0.96543121337890625</v>
      </c>
      <c r="O18">
        <v>0</v>
      </c>
      <c r="P18">
        <v>1</v>
      </c>
      <c r="Q18">
        <v>0</v>
      </c>
      <c r="R18">
        <v>0</v>
      </c>
      <c r="T18">
        <v>0.23445612192153931</v>
      </c>
      <c r="U18">
        <v>9.1643125051632524E-4</v>
      </c>
      <c r="V18">
        <v>5.1064565777778625E-2</v>
      </c>
      <c r="W18">
        <v>6.1377566307783127E-2</v>
      </c>
      <c r="X18">
        <v>0.21146488189697266</v>
      </c>
      <c r="Y18">
        <v>0.25730490684509277</v>
      </c>
      <c r="Z18">
        <v>0</v>
      </c>
      <c r="AA18">
        <v>0</v>
      </c>
      <c r="AB18">
        <v>0</v>
      </c>
      <c r="AC18">
        <v>1</v>
      </c>
      <c r="AD18">
        <v>0</v>
      </c>
      <c r="AE18">
        <v>0</v>
      </c>
      <c r="AH18">
        <v>483168</v>
      </c>
      <c r="AI18">
        <v>0</v>
      </c>
      <c r="AJ18">
        <v>1312.935546875</v>
      </c>
      <c r="AK18">
        <v>25.02</v>
      </c>
      <c r="AL18">
        <v>23.34</v>
      </c>
      <c r="AM18">
        <v>30.38</v>
      </c>
      <c r="AN18">
        <v>15939.8388671875</v>
      </c>
      <c r="AO18">
        <v>353.77420043945313</v>
      </c>
      <c r="AP18">
        <v>959.1611328125</v>
      </c>
      <c r="AQ18">
        <v>22.5</v>
      </c>
      <c r="AR18">
        <v>-0.5</v>
      </c>
      <c r="AS18">
        <v>22.5</v>
      </c>
      <c r="AT18">
        <v>0</v>
      </c>
      <c r="AU18">
        <v>7.7799999999999994E-2</v>
      </c>
      <c r="AV18">
        <v>4.7579598426818848</v>
      </c>
      <c r="AW18">
        <v>5.789360523223877</v>
      </c>
      <c r="AX18">
        <v>0.28182178735733032</v>
      </c>
      <c r="AY18">
        <v>0</v>
      </c>
      <c r="AZ18">
        <v>0</v>
      </c>
    </row>
    <row r="19" spans="1:52" x14ac:dyDescent="0.3">
      <c r="A19" t="s">
        <v>18</v>
      </c>
      <c r="B19" t="s">
        <v>237</v>
      </c>
      <c r="C19" t="s">
        <v>455</v>
      </c>
      <c r="D19" t="s">
        <v>513</v>
      </c>
      <c r="E19">
        <v>268.63</v>
      </c>
      <c r="F19">
        <v>0.2303912490606308</v>
      </c>
      <c r="G19">
        <v>2.3080073297023773E-3</v>
      </c>
      <c r="H19">
        <v>0.10543937981128693</v>
      </c>
      <c r="I19">
        <v>0</v>
      </c>
      <c r="J19">
        <v>0.12809640169143677</v>
      </c>
      <c r="K19">
        <v>7.8886248171329498E-2</v>
      </c>
      <c r="L19">
        <v>0</v>
      </c>
      <c r="M19">
        <v>16214.4951171875</v>
      </c>
      <c r="N19">
        <v>1.0040944814682007</v>
      </c>
      <c r="O19">
        <v>0</v>
      </c>
      <c r="P19">
        <v>0</v>
      </c>
      <c r="Q19">
        <v>0</v>
      </c>
      <c r="R19">
        <v>1</v>
      </c>
      <c r="S19">
        <v>9623.6103515625</v>
      </c>
      <c r="T19">
        <v>0.50586968660354614</v>
      </c>
      <c r="U19">
        <v>7.5187971815466881E-3</v>
      </c>
      <c r="V19">
        <v>0.10902255773544312</v>
      </c>
      <c r="W19">
        <v>7.1428567171096802E-2</v>
      </c>
      <c r="X19">
        <v>0.10150375962257385</v>
      </c>
      <c r="Y19">
        <v>0</v>
      </c>
      <c r="Z19">
        <v>0</v>
      </c>
      <c r="AA19">
        <v>0</v>
      </c>
      <c r="AB19">
        <v>0</v>
      </c>
      <c r="AC19">
        <v>0</v>
      </c>
      <c r="AD19">
        <v>0</v>
      </c>
      <c r="AE19">
        <v>1</v>
      </c>
      <c r="AF19">
        <v>1.0083167552947998</v>
      </c>
      <c r="AG19">
        <v>266</v>
      </c>
      <c r="AH19">
        <v>4355700</v>
      </c>
      <c r="AI19">
        <v>1367.9893798828125</v>
      </c>
      <c r="AJ19">
        <v>3042.388671875</v>
      </c>
      <c r="AK19">
        <v>261.61</v>
      </c>
      <c r="AL19">
        <v>244.1</v>
      </c>
      <c r="AM19">
        <v>244.1</v>
      </c>
      <c r="AN19">
        <v>16343.0625</v>
      </c>
      <c r="AO19">
        <v>128.56716918945313</v>
      </c>
      <c r="AP19">
        <v>2913.8212890625</v>
      </c>
      <c r="AQ19">
        <v>263.38</v>
      </c>
      <c r="AR19">
        <v>35.97</v>
      </c>
      <c r="AS19">
        <v>264.38</v>
      </c>
      <c r="AT19">
        <v>0.61</v>
      </c>
      <c r="AU19">
        <v>0.27010000000000001</v>
      </c>
      <c r="AV19">
        <v>27.876062393188477</v>
      </c>
      <c r="AW19">
        <v>0</v>
      </c>
      <c r="AX19">
        <v>0.49059748649597168</v>
      </c>
      <c r="AY19">
        <v>260587</v>
      </c>
      <c r="AZ19">
        <v>201038</v>
      </c>
    </row>
    <row r="20" spans="1:52" x14ac:dyDescent="0.3">
      <c r="A20" t="s">
        <v>19</v>
      </c>
      <c r="B20" t="s">
        <v>238</v>
      </c>
      <c r="C20" t="s">
        <v>456</v>
      </c>
      <c r="D20" t="s">
        <v>514</v>
      </c>
      <c r="E20">
        <v>886.56000000000006</v>
      </c>
      <c r="F20">
        <v>0.32824626564979553</v>
      </c>
      <c r="G20">
        <v>1.9118841737508774E-2</v>
      </c>
      <c r="H20">
        <v>0.10709258913993835</v>
      </c>
      <c r="I20">
        <v>0</v>
      </c>
      <c r="J20">
        <v>7.1707844734191895E-2</v>
      </c>
      <c r="K20">
        <v>9.3271009624004364E-2</v>
      </c>
      <c r="L20">
        <v>0</v>
      </c>
      <c r="M20">
        <v>16283.5966796875</v>
      </c>
      <c r="N20">
        <v>0.92278259992599487</v>
      </c>
      <c r="O20">
        <v>1</v>
      </c>
      <c r="P20">
        <v>0</v>
      </c>
      <c r="Q20">
        <v>0</v>
      </c>
      <c r="R20">
        <v>0</v>
      </c>
      <c r="S20">
        <v>9415.853515625</v>
      </c>
      <c r="T20">
        <v>0.81060916185379028</v>
      </c>
      <c r="U20">
        <v>1.9122609868645668E-2</v>
      </c>
      <c r="V20">
        <v>6.9741278886795044E-2</v>
      </c>
      <c r="W20">
        <v>4.4994376599788666E-2</v>
      </c>
      <c r="X20">
        <v>0.10461192578077316</v>
      </c>
      <c r="Y20">
        <v>0</v>
      </c>
      <c r="Z20">
        <v>0</v>
      </c>
      <c r="AA20">
        <v>0.25421822071075439</v>
      </c>
      <c r="AB20">
        <v>1</v>
      </c>
      <c r="AC20">
        <v>0</v>
      </c>
      <c r="AD20">
        <v>0</v>
      </c>
      <c r="AE20">
        <v>0</v>
      </c>
      <c r="AF20">
        <v>0.93866962194442749</v>
      </c>
      <c r="AG20">
        <v>889</v>
      </c>
      <c r="AH20">
        <v>14436385</v>
      </c>
      <c r="AI20">
        <v>917.70440673828125</v>
      </c>
      <c r="AJ20">
        <v>1329.486328125</v>
      </c>
      <c r="AK20">
        <v>801.25000000000011</v>
      </c>
      <c r="AL20">
        <v>747.61</v>
      </c>
      <c r="AM20">
        <v>791.91</v>
      </c>
      <c r="AN20">
        <v>16408.84375</v>
      </c>
      <c r="AO20">
        <v>125.24702453613281</v>
      </c>
      <c r="AP20">
        <v>1204.2392578125</v>
      </c>
      <c r="AQ20">
        <v>730.56000000000006</v>
      </c>
      <c r="AR20">
        <v>26.57</v>
      </c>
      <c r="AS20">
        <v>733.98000000000013</v>
      </c>
      <c r="AT20">
        <v>22.33</v>
      </c>
      <c r="AU20">
        <v>0.42859999999999998</v>
      </c>
      <c r="AV20">
        <v>78.60382080078125</v>
      </c>
      <c r="AW20">
        <v>0</v>
      </c>
      <c r="AX20">
        <v>0.54041635990142822</v>
      </c>
      <c r="AY20">
        <v>0</v>
      </c>
      <c r="AZ20">
        <v>0</v>
      </c>
    </row>
    <row r="21" spans="1:52" x14ac:dyDescent="0.3">
      <c r="A21" t="s">
        <v>20</v>
      </c>
      <c r="B21" t="s">
        <v>239</v>
      </c>
      <c r="C21" t="s">
        <v>439</v>
      </c>
      <c r="D21" t="s">
        <v>497</v>
      </c>
      <c r="E21">
        <v>43</v>
      </c>
      <c r="F21">
        <v>0.18906976282596588</v>
      </c>
      <c r="G21">
        <v>0</v>
      </c>
      <c r="H21">
        <v>0.21146488189697266</v>
      </c>
      <c r="I21">
        <v>0.25730490684509277</v>
      </c>
      <c r="J21">
        <v>9.7508884966373444E-2</v>
      </c>
      <c r="K21">
        <v>9.1412879526615143E-2</v>
      </c>
      <c r="L21">
        <v>1</v>
      </c>
      <c r="M21">
        <v>16930.791015625</v>
      </c>
      <c r="N21">
        <v>1.2120034694671631</v>
      </c>
      <c r="O21">
        <v>0</v>
      </c>
      <c r="P21">
        <v>1</v>
      </c>
      <c r="Q21">
        <v>0</v>
      </c>
      <c r="R21">
        <v>0</v>
      </c>
      <c r="T21">
        <v>0.44296646118164063</v>
      </c>
      <c r="U21">
        <v>1.0696689132601023E-3</v>
      </c>
      <c r="V21">
        <v>9.9234879016876221E-2</v>
      </c>
      <c r="W21">
        <v>6.6607281565666199E-2</v>
      </c>
      <c r="X21">
        <v>0.21146488189697266</v>
      </c>
      <c r="Y21">
        <v>0.25730490684509277</v>
      </c>
      <c r="Z21">
        <v>0</v>
      </c>
      <c r="AA21">
        <v>0</v>
      </c>
      <c r="AB21">
        <v>0</v>
      </c>
      <c r="AC21">
        <v>1</v>
      </c>
      <c r="AD21">
        <v>0</v>
      </c>
      <c r="AE21">
        <v>0</v>
      </c>
      <c r="AH21">
        <v>728024</v>
      </c>
      <c r="AI21">
        <v>18.558139801025391</v>
      </c>
      <c r="AJ21">
        <v>4305.349609375</v>
      </c>
      <c r="AK21">
        <v>33.24</v>
      </c>
      <c r="AL21">
        <v>31.01</v>
      </c>
      <c r="AM21">
        <v>39.31</v>
      </c>
      <c r="AN21">
        <v>16930.791015625</v>
      </c>
      <c r="AO21">
        <v>0</v>
      </c>
      <c r="AP21">
        <v>4305.349609375</v>
      </c>
      <c r="AQ21">
        <v>34.83</v>
      </c>
      <c r="AR21">
        <v>6.5</v>
      </c>
      <c r="AS21">
        <v>34.83</v>
      </c>
      <c r="AT21">
        <v>0</v>
      </c>
      <c r="AU21">
        <v>0.24490000000000001</v>
      </c>
      <c r="AV21">
        <v>7.3653216361999512</v>
      </c>
      <c r="AW21">
        <v>8.9619302749633789</v>
      </c>
      <c r="AX21">
        <v>0.44614031910896301</v>
      </c>
      <c r="AY21">
        <v>18492</v>
      </c>
      <c r="AZ21">
        <v>14267</v>
      </c>
    </row>
    <row r="22" spans="1:52" x14ac:dyDescent="0.3">
      <c r="A22" t="s">
        <v>21</v>
      </c>
      <c r="B22" t="s">
        <v>240</v>
      </c>
      <c r="C22" t="s">
        <v>441</v>
      </c>
      <c r="D22" t="s">
        <v>499</v>
      </c>
      <c r="E22">
        <v>88.54</v>
      </c>
      <c r="F22">
        <v>0.47413599491119385</v>
      </c>
      <c r="G22">
        <v>0</v>
      </c>
      <c r="H22">
        <v>0.13733276724815369</v>
      </c>
      <c r="I22">
        <v>0</v>
      </c>
      <c r="J22">
        <v>0.13796751201152802</v>
      </c>
      <c r="K22">
        <v>0.12514317035675049</v>
      </c>
      <c r="L22">
        <v>1</v>
      </c>
      <c r="M22">
        <v>21983.2734375</v>
      </c>
      <c r="N22">
        <v>1.2447916269302368</v>
      </c>
      <c r="O22">
        <v>0</v>
      </c>
      <c r="P22">
        <v>1</v>
      </c>
      <c r="Q22">
        <v>0</v>
      </c>
      <c r="R22">
        <v>0</v>
      </c>
      <c r="S22">
        <v>14046.9658203125</v>
      </c>
      <c r="T22">
        <v>1</v>
      </c>
      <c r="U22">
        <v>0</v>
      </c>
      <c r="V22">
        <v>0.1195652186870575</v>
      </c>
      <c r="W22">
        <v>5.4347828030586243E-2</v>
      </c>
      <c r="X22">
        <v>0.1304347813129425</v>
      </c>
      <c r="Y22">
        <v>0</v>
      </c>
      <c r="Z22">
        <v>1</v>
      </c>
      <c r="AA22">
        <v>0</v>
      </c>
      <c r="AB22">
        <v>0</v>
      </c>
      <c r="AC22">
        <v>1</v>
      </c>
      <c r="AD22">
        <v>0</v>
      </c>
      <c r="AE22">
        <v>0</v>
      </c>
      <c r="AF22">
        <v>1.4000693559646606</v>
      </c>
      <c r="AG22">
        <v>92</v>
      </c>
      <c r="AH22">
        <v>1946399</v>
      </c>
      <c r="AI22">
        <v>2011.870361328125</v>
      </c>
      <c r="AJ22">
        <v>5253.23046875</v>
      </c>
      <c r="AK22">
        <v>100.95000000000002</v>
      </c>
      <c r="AL22">
        <v>94.19</v>
      </c>
      <c r="AM22">
        <v>94.19</v>
      </c>
      <c r="AN22">
        <v>22217.224609375</v>
      </c>
      <c r="AO22">
        <v>233.95075988769531</v>
      </c>
      <c r="AP22">
        <v>5019.279296875</v>
      </c>
      <c r="AQ22">
        <v>96.070000000000007</v>
      </c>
      <c r="AR22">
        <v>13.14</v>
      </c>
      <c r="AS22">
        <v>96.070000000000007</v>
      </c>
      <c r="AT22">
        <v>0</v>
      </c>
      <c r="AU22">
        <v>0.44760000000000005</v>
      </c>
      <c r="AV22">
        <v>13.193558692932129</v>
      </c>
      <c r="AW22">
        <v>0</v>
      </c>
      <c r="AX22">
        <v>0.6786772608757019</v>
      </c>
      <c r="AY22">
        <v>147776</v>
      </c>
      <c r="AZ22">
        <v>108665</v>
      </c>
    </row>
    <row r="23" spans="1:52" x14ac:dyDescent="0.3">
      <c r="A23" t="s">
        <v>22</v>
      </c>
      <c r="B23" t="s">
        <v>241</v>
      </c>
      <c r="C23" t="s">
        <v>457</v>
      </c>
      <c r="D23" t="s">
        <v>515</v>
      </c>
      <c r="E23">
        <v>301.39</v>
      </c>
      <c r="F23">
        <v>0.1273433119058609</v>
      </c>
      <c r="G23">
        <v>4.7115031629800797E-3</v>
      </c>
      <c r="H23">
        <v>0.12111528962850571</v>
      </c>
      <c r="I23">
        <v>0</v>
      </c>
      <c r="J23">
        <v>6.613679975271225E-2</v>
      </c>
      <c r="K23">
        <v>5.5759105831384659E-2</v>
      </c>
      <c r="L23">
        <v>0</v>
      </c>
      <c r="M23">
        <v>15659.3056640625</v>
      </c>
      <c r="N23">
        <v>0.84344643354415894</v>
      </c>
      <c r="O23">
        <v>0</v>
      </c>
      <c r="P23">
        <v>0</v>
      </c>
      <c r="Q23">
        <v>0</v>
      </c>
      <c r="R23">
        <v>1</v>
      </c>
      <c r="S23">
        <v>7842.10205078125</v>
      </c>
      <c r="T23">
        <v>0.43304169178009033</v>
      </c>
      <c r="U23">
        <v>0</v>
      </c>
      <c r="V23">
        <v>9.2105261981487274E-2</v>
      </c>
      <c r="W23">
        <v>6.9078944623470306E-2</v>
      </c>
      <c r="X23">
        <v>0.11842105537652969</v>
      </c>
      <c r="Y23">
        <v>0</v>
      </c>
      <c r="Z23">
        <v>0</v>
      </c>
      <c r="AA23">
        <v>0</v>
      </c>
      <c r="AB23">
        <v>0</v>
      </c>
      <c r="AC23">
        <v>0</v>
      </c>
      <c r="AD23">
        <v>0</v>
      </c>
      <c r="AE23">
        <v>1</v>
      </c>
      <c r="AF23">
        <v>0.9282495379447937</v>
      </c>
      <c r="AG23">
        <v>304</v>
      </c>
      <c r="AH23">
        <v>4719558</v>
      </c>
      <c r="AI23">
        <v>554.9686279296875</v>
      </c>
      <c r="AJ23">
        <v>1362.48046875</v>
      </c>
      <c r="AK23">
        <v>301.27999999999997</v>
      </c>
      <c r="AL23">
        <v>281.11</v>
      </c>
      <c r="AM23">
        <v>281.11</v>
      </c>
      <c r="AN23">
        <v>15659.3056640625</v>
      </c>
      <c r="AO23">
        <v>0</v>
      </c>
      <c r="AP23">
        <v>1362.48046875</v>
      </c>
      <c r="AQ23">
        <v>315.64</v>
      </c>
      <c r="AR23">
        <v>54</v>
      </c>
      <c r="AS23">
        <v>316.64</v>
      </c>
      <c r="AT23">
        <v>0</v>
      </c>
      <c r="AU23">
        <v>0.192</v>
      </c>
      <c r="AV23">
        <v>38.349945068359375</v>
      </c>
      <c r="AW23">
        <v>0</v>
      </c>
      <c r="AX23">
        <v>0.39138585329055786</v>
      </c>
      <c r="AY23">
        <v>0</v>
      </c>
      <c r="AZ23">
        <v>0</v>
      </c>
    </row>
    <row r="24" spans="1:52" x14ac:dyDescent="0.3">
      <c r="A24" t="s">
        <v>23</v>
      </c>
      <c r="B24" t="s">
        <v>242</v>
      </c>
      <c r="C24" t="s">
        <v>440</v>
      </c>
      <c r="D24" t="s">
        <v>498</v>
      </c>
      <c r="E24">
        <v>47.3</v>
      </c>
      <c r="F24">
        <v>0.15158562362194061</v>
      </c>
      <c r="G24">
        <v>0</v>
      </c>
      <c r="H24">
        <v>0.21146488189697266</v>
      </c>
      <c r="I24">
        <v>0.25730490684509277</v>
      </c>
      <c r="J24">
        <v>0.19470125436782837</v>
      </c>
      <c r="K24">
        <v>9.2837279662489891E-3</v>
      </c>
      <c r="L24">
        <v>1</v>
      </c>
      <c r="M24">
        <v>15186.5537109375</v>
      </c>
      <c r="N24">
        <v>1.2599236965179443</v>
      </c>
      <c r="O24">
        <v>0</v>
      </c>
      <c r="P24">
        <v>0</v>
      </c>
      <c r="Q24">
        <v>1</v>
      </c>
      <c r="R24">
        <v>0</v>
      </c>
      <c r="T24">
        <v>0.38729950785636902</v>
      </c>
      <c r="U24">
        <v>1.0144481202587485E-3</v>
      </c>
      <c r="V24">
        <v>0.16001197695732117</v>
      </c>
      <c r="W24">
        <v>1.9507721066474915E-2</v>
      </c>
      <c r="X24">
        <v>0.21146488189697266</v>
      </c>
      <c r="Y24">
        <v>0.25730490684509277</v>
      </c>
      <c r="Z24">
        <v>0</v>
      </c>
      <c r="AA24">
        <v>0</v>
      </c>
      <c r="AB24">
        <v>0</v>
      </c>
      <c r="AC24">
        <v>0</v>
      </c>
      <c r="AD24">
        <v>1</v>
      </c>
      <c r="AE24">
        <v>0</v>
      </c>
      <c r="AH24">
        <v>718324</v>
      </c>
      <c r="AI24">
        <v>458.85833740234375</v>
      </c>
      <c r="AJ24">
        <v>1140.5283203125</v>
      </c>
      <c r="AK24">
        <v>47.050000000000004</v>
      </c>
      <c r="AL24">
        <v>43.9</v>
      </c>
      <c r="AM24">
        <v>43.9</v>
      </c>
      <c r="AN24">
        <v>15186.5537109375</v>
      </c>
      <c r="AO24">
        <v>0</v>
      </c>
      <c r="AP24">
        <v>1140.5283203125</v>
      </c>
      <c r="AQ24">
        <v>48.38</v>
      </c>
      <c r="AR24">
        <v>5.5</v>
      </c>
      <c r="AS24">
        <v>48.38</v>
      </c>
      <c r="AT24">
        <v>0</v>
      </c>
      <c r="AU24">
        <v>0.1447</v>
      </c>
      <c r="AV24">
        <v>10.230670928955078</v>
      </c>
      <c r="AW24">
        <v>12.448410987854004</v>
      </c>
      <c r="AX24">
        <v>0.40214201807975769</v>
      </c>
      <c r="AY24">
        <v>0</v>
      </c>
      <c r="AZ24">
        <v>0</v>
      </c>
    </row>
    <row r="25" spans="1:52" x14ac:dyDescent="0.3">
      <c r="A25" t="s">
        <v>24</v>
      </c>
      <c r="B25" t="s">
        <v>243</v>
      </c>
      <c r="C25" t="s">
        <v>443</v>
      </c>
      <c r="D25" t="s">
        <v>501</v>
      </c>
      <c r="E25">
        <v>116.8</v>
      </c>
      <c r="F25">
        <v>0.26095890998840332</v>
      </c>
      <c r="G25">
        <v>0</v>
      </c>
      <c r="H25">
        <v>0.26126965880393982</v>
      </c>
      <c r="I25">
        <v>0</v>
      </c>
      <c r="J25">
        <v>0.11197532713413239</v>
      </c>
      <c r="K25">
        <v>8.8168606162071228E-2</v>
      </c>
      <c r="L25">
        <v>0</v>
      </c>
      <c r="M25">
        <v>14226.6865234375</v>
      </c>
      <c r="N25">
        <v>0.92689609527587891</v>
      </c>
      <c r="O25">
        <v>0</v>
      </c>
      <c r="P25">
        <v>1</v>
      </c>
      <c r="Q25">
        <v>0</v>
      </c>
      <c r="R25">
        <v>0</v>
      </c>
      <c r="S25">
        <v>9187.9267578125</v>
      </c>
      <c r="T25">
        <v>0.98706895112991333</v>
      </c>
      <c r="U25">
        <v>8.5470089688897133E-3</v>
      </c>
      <c r="V25">
        <v>0.14529915153980255</v>
      </c>
      <c r="W25">
        <v>7.6923072338104248E-2</v>
      </c>
      <c r="X25">
        <v>0.25641027092933655</v>
      </c>
      <c r="Y25">
        <v>0</v>
      </c>
      <c r="Z25">
        <v>0</v>
      </c>
      <c r="AA25">
        <v>1</v>
      </c>
      <c r="AB25">
        <v>0</v>
      </c>
      <c r="AC25">
        <v>1</v>
      </c>
      <c r="AD25">
        <v>0</v>
      </c>
      <c r="AE25">
        <v>0</v>
      </c>
      <c r="AF25">
        <v>1.1832941770553589</v>
      </c>
      <c r="AG25">
        <v>117</v>
      </c>
      <c r="AH25">
        <v>1661677</v>
      </c>
      <c r="AI25">
        <v>793.28765869140625</v>
      </c>
      <c r="AJ25">
        <v>3028.97265625</v>
      </c>
      <c r="AK25">
        <v>119.7</v>
      </c>
      <c r="AL25">
        <v>111.69</v>
      </c>
      <c r="AM25">
        <v>111.69</v>
      </c>
      <c r="AN25">
        <v>14569.4521484375</v>
      </c>
      <c r="AO25">
        <v>342.76541137695313</v>
      </c>
      <c r="AP25">
        <v>2686.20703125</v>
      </c>
      <c r="AQ25">
        <v>114.13</v>
      </c>
      <c r="AR25">
        <v>9.5</v>
      </c>
      <c r="AS25">
        <v>114.13</v>
      </c>
      <c r="AT25">
        <v>0</v>
      </c>
      <c r="AU25">
        <v>0.28749999999999998</v>
      </c>
      <c r="AV25">
        <v>29.818706512451172</v>
      </c>
      <c r="AW25">
        <v>0</v>
      </c>
      <c r="AX25">
        <v>0.66294586658477783</v>
      </c>
      <c r="AY25">
        <v>0</v>
      </c>
      <c r="AZ25">
        <v>0</v>
      </c>
    </row>
    <row r="26" spans="1:52" x14ac:dyDescent="0.3">
      <c r="A26" t="s">
        <v>25</v>
      </c>
      <c r="B26" t="s">
        <v>244</v>
      </c>
      <c r="C26" t="s">
        <v>454</v>
      </c>
      <c r="D26" t="s">
        <v>512</v>
      </c>
      <c r="E26">
        <v>9.35</v>
      </c>
      <c r="F26">
        <v>8.021390438079834E-2</v>
      </c>
      <c r="G26">
        <v>0</v>
      </c>
      <c r="H26">
        <v>0.21146488189697266</v>
      </c>
      <c r="I26">
        <v>0.25730490684509277</v>
      </c>
      <c r="J26">
        <v>0.13697168231010437</v>
      </c>
      <c r="K26">
        <v>7.752021247142693E-12</v>
      </c>
      <c r="L26">
        <v>1</v>
      </c>
      <c r="M26">
        <v>21451.658203125</v>
      </c>
      <c r="N26">
        <v>1.0289171934127808</v>
      </c>
      <c r="O26">
        <v>0</v>
      </c>
      <c r="P26">
        <v>1</v>
      </c>
      <c r="Q26">
        <v>0</v>
      </c>
      <c r="R26">
        <v>0</v>
      </c>
      <c r="T26">
        <v>0.28198680281639099</v>
      </c>
      <c r="U26">
        <v>9.9786778446286917E-4</v>
      </c>
      <c r="V26">
        <v>0.12086635082960129</v>
      </c>
      <c r="W26">
        <v>1.1999949812889099E-2</v>
      </c>
      <c r="X26">
        <v>0.21146488189697266</v>
      </c>
      <c r="Y26">
        <v>0.25730490684509277</v>
      </c>
      <c r="Z26">
        <v>0</v>
      </c>
      <c r="AA26">
        <v>0</v>
      </c>
      <c r="AB26">
        <v>0</v>
      </c>
      <c r="AC26">
        <v>1</v>
      </c>
      <c r="AD26">
        <v>0</v>
      </c>
      <c r="AE26">
        <v>0</v>
      </c>
      <c r="AH26">
        <v>200573</v>
      </c>
      <c r="AI26">
        <v>0</v>
      </c>
      <c r="AJ26">
        <v>761.0703125</v>
      </c>
      <c r="AK26">
        <v>11.049999999999999</v>
      </c>
      <c r="AL26">
        <v>10.31</v>
      </c>
      <c r="AM26">
        <v>17.260000000000002</v>
      </c>
      <c r="AN26">
        <v>21451.658203125</v>
      </c>
      <c r="AO26">
        <v>0</v>
      </c>
      <c r="AP26">
        <v>761.0703125</v>
      </c>
      <c r="AQ26">
        <v>9.75</v>
      </c>
      <c r="AR26">
        <v>0</v>
      </c>
      <c r="AS26">
        <v>9.75</v>
      </c>
      <c r="AT26">
        <v>0</v>
      </c>
      <c r="AU26">
        <v>0.10260000000000001</v>
      </c>
      <c r="AV26">
        <v>2.0617825984954834</v>
      </c>
      <c r="AW26">
        <v>2.5087227821350098</v>
      </c>
      <c r="AX26">
        <v>0.31969940662384033</v>
      </c>
      <c r="AY26">
        <v>0</v>
      </c>
      <c r="AZ26">
        <v>0</v>
      </c>
    </row>
    <row r="27" spans="1:52" x14ac:dyDescent="0.3">
      <c r="A27" t="s">
        <v>26</v>
      </c>
      <c r="B27" t="s">
        <v>245</v>
      </c>
      <c r="C27" t="s">
        <v>458</v>
      </c>
      <c r="D27" t="s">
        <v>516</v>
      </c>
      <c r="E27">
        <v>277.85000000000002</v>
      </c>
      <c r="F27">
        <v>0.14756163954734802</v>
      </c>
      <c r="G27">
        <v>1.0797192342579365E-2</v>
      </c>
      <c r="H27">
        <v>0.29451996088027954</v>
      </c>
      <c r="I27">
        <v>0</v>
      </c>
      <c r="J27">
        <v>0.12673923373222351</v>
      </c>
      <c r="K27">
        <v>5.32953180372715E-2</v>
      </c>
      <c r="L27">
        <v>0</v>
      </c>
      <c r="M27">
        <v>17719.0859375</v>
      </c>
      <c r="N27">
        <v>0.88818144798278809</v>
      </c>
      <c r="O27">
        <v>0</v>
      </c>
      <c r="P27">
        <v>0</v>
      </c>
      <c r="Q27">
        <v>1</v>
      </c>
      <c r="R27">
        <v>0</v>
      </c>
      <c r="S27">
        <v>7431.43994140625</v>
      </c>
      <c r="T27">
        <v>0.4499582052230835</v>
      </c>
      <c r="U27">
        <v>1.3333333656191826E-2</v>
      </c>
      <c r="V27">
        <v>9.7777776420116425E-2</v>
      </c>
      <c r="W27">
        <v>2.666667103767395E-2</v>
      </c>
      <c r="X27">
        <v>0.29777777194976807</v>
      </c>
      <c r="Y27">
        <v>0</v>
      </c>
      <c r="Z27">
        <v>0</v>
      </c>
      <c r="AA27">
        <v>1</v>
      </c>
      <c r="AB27">
        <v>0</v>
      </c>
      <c r="AC27">
        <v>0</v>
      </c>
      <c r="AD27">
        <v>1</v>
      </c>
      <c r="AE27">
        <v>0</v>
      </c>
      <c r="AF27">
        <v>0.99645733833312988</v>
      </c>
      <c r="AG27">
        <v>225</v>
      </c>
      <c r="AH27">
        <v>4923248</v>
      </c>
      <c r="AI27">
        <v>264.33688354492188</v>
      </c>
      <c r="AJ27">
        <v>1170.3515625</v>
      </c>
      <c r="AK27">
        <v>307.08999999999997</v>
      </c>
      <c r="AL27">
        <v>286.52999999999997</v>
      </c>
      <c r="AM27">
        <v>286.52999999999997</v>
      </c>
      <c r="AN27">
        <v>17937.53125</v>
      </c>
      <c r="AO27">
        <v>218.44520568847656</v>
      </c>
      <c r="AP27">
        <v>951.90625</v>
      </c>
      <c r="AQ27">
        <v>281.29000000000002</v>
      </c>
      <c r="AR27">
        <v>14.8</v>
      </c>
      <c r="AS27">
        <v>281.28999999999996</v>
      </c>
      <c r="AT27">
        <v>2</v>
      </c>
      <c r="AU27">
        <v>0.2213</v>
      </c>
      <c r="AV27">
        <v>82.84552001953125</v>
      </c>
      <c r="AW27">
        <v>0</v>
      </c>
      <c r="AX27">
        <v>0.48422056436538696</v>
      </c>
      <c r="AY27">
        <v>0</v>
      </c>
      <c r="AZ27">
        <v>0</v>
      </c>
    </row>
    <row r="28" spans="1:52" x14ac:dyDescent="0.3">
      <c r="A28" t="s">
        <v>27</v>
      </c>
      <c r="B28" t="s">
        <v>246</v>
      </c>
      <c r="C28" t="s">
        <v>459</v>
      </c>
      <c r="D28" t="s">
        <v>517</v>
      </c>
      <c r="E28">
        <v>3917.6299999999997</v>
      </c>
      <c r="F28">
        <v>0.28703579306602478</v>
      </c>
      <c r="G28">
        <v>0.16591663658618927</v>
      </c>
      <c r="H28">
        <v>0.20547151565551758</v>
      </c>
      <c r="I28">
        <v>0.25352191925048828</v>
      </c>
      <c r="J28">
        <v>7.208678126335144E-2</v>
      </c>
      <c r="K28">
        <v>5.6479066610336304E-2</v>
      </c>
      <c r="L28">
        <v>0</v>
      </c>
      <c r="M28">
        <v>19477.927734375</v>
      </c>
      <c r="N28">
        <v>0.92692184448242188</v>
      </c>
      <c r="O28">
        <v>1</v>
      </c>
      <c r="P28">
        <v>0</v>
      </c>
      <c r="Q28">
        <v>0</v>
      </c>
      <c r="R28">
        <v>0</v>
      </c>
      <c r="S28">
        <v>10532.3916015625</v>
      </c>
      <c r="T28">
        <v>0.57754313945770264</v>
      </c>
      <c r="U28">
        <v>0.1536298543214798</v>
      </c>
      <c r="V28">
        <v>8.2055211067199707E-2</v>
      </c>
      <c r="W28">
        <v>5.0357874482870102E-2</v>
      </c>
      <c r="X28">
        <v>0.20628833770751953</v>
      </c>
      <c r="Y28">
        <v>0.25230062007904053</v>
      </c>
      <c r="Z28">
        <v>0</v>
      </c>
      <c r="AA28">
        <v>4.8057258129119873E-2</v>
      </c>
      <c r="AB28">
        <v>1</v>
      </c>
      <c r="AC28">
        <v>0</v>
      </c>
      <c r="AD28">
        <v>0</v>
      </c>
      <c r="AE28">
        <v>0</v>
      </c>
      <c r="AF28">
        <v>1.0554803609848022</v>
      </c>
      <c r="AG28">
        <v>3912</v>
      </c>
      <c r="AH28">
        <v>76307312</v>
      </c>
      <c r="AI28">
        <v>1505.5692138671875</v>
      </c>
      <c r="AJ28">
        <v>3824.1826171875</v>
      </c>
      <c r="AK28">
        <v>4395.46</v>
      </c>
      <c r="AL28">
        <v>4101.18</v>
      </c>
      <c r="AM28">
        <v>4101.18</v>
      </c>
      <c r="AN28">
        <v>19518.412109375</v>
      </c>
      <c r="AO28">
        <v>40.483661651611328</v>
      </c>
      <c r="AP28">
        <v>3783.6982421875</v>
      </c>
      <c r="AQ28">
        <v>3991.5999999999995</v>
      </c>
      <c r="AR28">
        <v>470.29</v>
      </c>
      <c r="AS28">
        <v>3998.6000000000004</v>
      </c>
      <c r="AT28">
        <v>575</v>
      </c>
      <c r="AU28">
        <v>0.33979999999999999</v>
      </c>
      <c r="AV28">
        <v>821.598388671875</v>
      </c>
      <c r="AW28">
        <v>1013.7327270507813</v>
      </c>
      <c r="AX28">
        <v>0.40096300840377808</v>
      </c>
      <c r="AY28">
        <v>10075374</v>
      </c>
      <c r="AZ28">
        <v>6995140</v>
      </c>
    </row>
    <row r="29" spans="1:52" x14ac:dyDescent="0.3">
      <c r="A29" t="s">
        <v>28</v>
      </c>
      <c r="B29" t="s">
        <v>247</v>
      </c>
      <c r="C29" t="s">
        <v>460</v>
      </c>
      <c r="D29" t="s">
        <v>518</v>
      </c>
      <c r="E29">
        <v>169.92999999999998</v>
      </c>
      <c r="F29">
        <v>0.24716059863567352</v>
      </c>
      <c r="G29">
        <v>0</v>
      </c>
      <c r="H29">
        <v>0.22068557143211365</v>
      </c>
      <c r="I29">
        <v>0.29333168268203735</v>
      </c>
      <c r="J29">
        <v>0.13211202621459961</v>
      </c>
      <c r="K29">
        <v>7.0472061634063721E-2</v>
      </c>
      <c r="L29">
        <v>0</v>
      </c>
      <c r="M29">
        <v>19477.326171875</v>
      </c>
      <c r="N29">
        <v>0.9892876148223877</v>
      </c>
      <c r="O29">
        <v>0</v>
      </c>
      <c r="P29">
        <v>0</v>
      </c>
      <c r="Q29">
        <v>1</v>
      </c>
      <c r="R29">
        <v>0</v>
      </c>
      <c r="S29">
        <v>9728.681640625</v>
      </c>
      <c r="T29">
        <v>0.48138296604156494</v>
      </c>
      <c r="U29">
        <v>0</v>
      </c>
      <c r="V29">
        <v>9.3406595289707184E-2</v>
      </c>
      <c r="W29">
        <v>4.9450553953647614E-2</v>
      </c>
      <c r="X29">
        <v>0.21978022158145905</v>
      </c>
      <c r="Y29">
        <v>0.29120880365371704</v>
      </c>
      <c r="Z29">
        <v>0</v>
      </c>
      <c r="AA29">
        <v>1</v>
      </c>
      <c r="AB29">
        <v>0</v>
      </c>
      <c r="AC29">
        <v>0</v>
      </c>
      <c r="AD29">
        <v>1</v>
      </c>
      <c r="AE29">
        <v>0</v>
      </c>
      <c r="AF29">
        <v>1.0142315626144409</v>
      </c>
      <c r="AG29">
        <v>182</v>
      </c>
      <c r="AH29">
        <v>3309782</v>
      </c>
      <c r="AI29">
        <v>687.612548828125</v>
      </c>
      <c r="AJ29">
        <v>1455.716796875</v>
      </c>
      <c r="AK29">
        <v>187.5</v>
      </c>
      <c r="AL29">
        <v>174.95</v>
      </c>
      <c r="AM29">
        <v>174.95</v>
      </c>
      <c r="AN29">
        <v>19612.6640625</v>
      </c>
      <c r="AO29">
        <v>135.33807373046875</v>
      </c>
      <c r="AP29">
        <v>1320.37890625</v>
      </c>
      <c r="AQ29">
        <v>172.45999999999998</v>
      </c>
      <c r="AR29">
        <v>23</v>
      </c>
      <c r="AS29">
        <v>179.69</v>
      </c>
      <c r="AT29">
        <v>0</v>
      </c>
      <c r="AU29">
        <v>0.24490000000000001</v>
      </c>
      <c r="AV29">
        <v>39.654991149902344</v>
      </c>
      <c r="AW29">
        <v>52.708770751953125</v>
      </c>
      <c r="AX29">
        <v>0.49984961748123169</v>
      </c>
      <c r="AY29">
        <v>0</v>
      </c>
      <c r="AZ29">
        <v>0</v>
      </c>
    </row>
    <row r="30" spans="1:52" x14ac:dyDescent="0.3">
      <c r="A30" t="s">
        <v>29</v>
      </c>
      <c r="B30" t="s">
        <v>248</v>
      </c>
      <c r="C30" t="s">
        <v>452</v>
      </c>
      <c r="D30" t="s">
        <v>510</v>
      </c>
      <c r="E30">
        <v>124.9</v>
      </c>
      <c r="F30">
        <v>7.349880039691925E-2</v>
      </c>
      <c r="G30">
        <v>0</v>
      </c>
      <c r="H30">
        <v>0.15757375955581665</v>
      </c>
      <c r="I30">
        <v>0</v>
      </c>
      <c r="J30">
        <v>0.13044565916061401</v>
      </c>
      <c r="K30">
        <v>2.8851853683590889E-2</v>
      </c>
      <c r="L30">
        <v>0</v>
      </c>
      <c r="M30">
        <v>15852.505859375</v>
      </c>
      <c r="N30">
        <v>0.82109522819519043</v>
      </c>
      <c r="O30">
        <v>0</v>
      </c>
      <c r="P30">
        <v>0</v>
      </c>
      <c r="Q30">
        <v>1</v>
      </c>
      <c r="R30">
        <v>0</v>
      </c>
      <c r="S30">
        <v>11387.423828125</v>
      </c>
      <c r="T30">
        <v>0.29086887836456299</v>
      </c>
      <c r="U30">
        <v>0</v>
      </c>
      <c r="V30">
        <v>0.10400000214576721</v>
      </c>
      <c r="W30">
        <v>8.0000013113021851E-3</v>
      </c>
      <c r="X30">
        <v>0.18400000035762787</v>
      </c>
      <c r="Y30">
        <v>0</v>
      </c>
      <c r="Z30">
        <v>0</v>
      </c>
      <c r="AA30">
        <v>1</v>
      </c>
      <c r="AB30">
        <v>0</v>
      </c>
      <c r="AC30">
        <v>0</v>
      </c>
      <c r="AD30">
        <v>1</v>
      </c>
      <c r="AE30">
        <v>0</v>
      </c>
      <c r="AF30">
        <v>0.84964913129806519</v>
      </c>
      <c r="AG30">
        <v>125</v>
      </c>
      <c r="AH30">
        <v>1979978</v>
      </c>
      <c r="AI30">
        <v>614.19537353515625</v>
      </c>
      <c r="AJ30">
        <v>1247.25390625</v>
      </c>
      <c r="AK30">
        <v>119.45</v>
      </c>
      <c r="AL30">
        <v>111.45</v>
      </c>
      <c r="AM30">
        <v>111.45</v>
      </c>
      <c r="AN30">
        <v>15852.505859375</v>
      </c>
      <c r="AO30">
        <v>0</v>
      </c>
      <c r="AP30">
        <v>1247.25390625</v>
      </c>
      <c r="AQ30">
        <v>122.18</v>
      </c>
      <c r="AR30">
        <v>10.5</v>
      </c>
      <c r="AS30">
        <v>122.51</v>
      </c>
      <c r="AT30">
        <v>0</v>
      </c>
      <c r="AU30">
        <v>8.9300000000000004E-2</v>
      </c>
      <c r="AV30">
        <v>19.304361343383789</v>
      </c>
      <c r="AW30">
        <v>0</v>
      </c>
      <c r="AX30">
        <v>0.33251506090164185</v>
      </c>
      <c r="AY30">
        <v>97249</v>
      </c>
      <c r="AZ30">
        <v>75025</v>
      </c>
    </row>
    <row r="31" spans="1:52" x14ac:dyDescent="0.3">
      <c r="A31" t="s">
        <v>30</v>
      </c>
      <c r="B31" t="s">
        <v>249</v>
      </c>
      <c r="C31" t="s">
        <v>461</v>
      </c>
      <c r="D31" t="s">
        <v>519</v>
      </c>
      <c r="E31">
        <v>365.6</v>
      </c>
      <c r="F31">
        <v>0.17989605665206909</v>
      </c>
      <c r="G31">
        <v>0</v>
      </c>
      <c r="H31">
        <v>0.12054795026779175</v>
      </c>
      <c r="I31">
        <v>0</v>
      </c>
      <c r="J31">
        <v>5.8720339089632034E-2</v>
      </c>
      <c r="K31">
        <v>7.500670850276947E-2</v>
      </c>
      <c r="L31">
        <v>0</v>
      </c>
      <c r="M31">
        <v>14974.455078125</v>
      </c>
      <c r="N31">
        <v>0.8281746506690979</v>
      </c>
      <c r="O31">
        <v>0</v>
      </c>
      <c r="P31">
        <v>0</v>
      </c>
      <c r="Q31">
        <v>0</v>
      </c>
      <c r="R31">
        <v>1</v>
      </c>
      <c r="S31">
        <v>10853.005859375</v>
      </c>
      <c r="T31">
        <v>0.36721861362457275</v>
      </c>
      <c r="U31">
        <v>0</v>
      </c>
      <c r="V31">
        <v>6.5753422677516937E-2</v>
      </c>
      <c r="W31">
        <v>6.5753422677516937E-2</v>
      </c>
      <c r="X31">
        <v>0.12328767031431198</v>
      </c>
      <c r="Y31">
        <v>0</v>
      </c>
      <c r="Z31">
        <v>0</v>
      </c>
      <c r="AA31">
        <v>0</v>
      </c>
      <c r="AB31">
        <v>0</v>
      </c>
      <c r="AC31">
        <v>0</v>
      </c>
      <c r="AD31">
        <v>0</v>
      </c>
      <c r="AE31">
        <v>1</v>
      </c>
      <c r="AF31">
        <v>0.86996394395828247</v>
      </c>
      <c r="AG31">
        <v>365</v>
      </c>
      <c r="AH31">
        <v>5474661</v>
      </c>
      <c r="AI31">
        <v>1035.0546875</v>
      </c>
      <c r="AJ31">
        <v>1854.70703125</v>
      </c>
      <c r="AK31">
        <v>355.33000000000004</v>
      </c>
      <c r="AL31">
        <v>331.54</v>
      </c>
      <c r="AM31">
        <v>331.54</v>
      </c>
      <c r="AN31">
        <v>15267.384765625</v>
      </c>
      <c r="AO31">
        <v>292.929443359375</v>
      </c>
      <c r="AP31">
        <v>1561.77734375</v>
      </c>
      <c r="AQ31">
        <v>371.64</v>
      </c>
      <c r="AR31">
        <v>58.78</v>
      </c>
      <c r="AS31">
        <v>371.64</v>
      </c>
      <c r="AT31">
        <v>0</v>
      </c>
      <c r="AU31">
        <v>0.18160000000000001</v>
      </c>
      <c r="AV31">
        <v>44.800441741943359</v>
      </c>
      <c r="AW31">
        <v>0</v>
      </c>
      <c r="AX31">
        <v>0.35148787498474121</v>
      </c>
      <c r="AY31">
        <v>275449</v>
      </c>
      <c r="AZ31">
        <v>212503</v>
      </c>
    </row>
    <row r="32" spans="1:52" x14ac:dyDescent="0.3">
      <c r="A32" t="s">
        <v>31</v>
      </c>
      <c r="B32" t="s">
        <v>250</v>
      </c>
      <c r="C32" t="s">
        <v>454</v>
      </c>
      <c r="D32" t="s">
        <v>512</v>
      </c>
      <c r="E32">
        <v>135</v>
      </c>
      <c r="F32">
        <v>0.25555557012557983</v>
      </c>
      <c r="G32">
        <v>0</v>
      </c>
      <c r="H32">
        <v>0.20156249403953552</v>
      </c>
      <c r="I32">
        <v>0.40833333134651184</v>
      </c>
      <c r="J32">
        <v>8.8601097464561462E-2</v>
      </c>
      <c r="K32">
        <v>8.1489905714988708E-2</v>
      </c>
      <c r="L32">
        <v>0</v>
      </c>
      <c r="M32">
        <v>29916.111328125</v>
      </c>
      <c r="N32">
        <v>1.112451434135437</v>
      </c>
      <c r="O32">
        <v>0</v>
      </c>
      <c r="P32">
        <v>1</v>
      </c>
      <c r="Q32">
        <v>0</v>
      </c>
      <c r="R32">
        <v>0</v>
      </c>
      <c r="S32">
        <v>10944.9072265625</v>
      </c>
      <c r="T32">
        <v>0.42623478174209595</v>
      </c>
      <c r="U32">
        <v>0</v>
      </c>
      <c r="V32">
        <v>0.11282051354646683</v>
      </c>
      <c r="W32">
        <v>6.6666670143604279E-2</v>
      </c>
      <c r="X32">
        <v>0.20000000298023224</v>
      </c>
      <c r="Y32">
        <v>0.40000000596046448</v>
      </c>
      <c r="Z32">
        <v>0</v>
      </c>
      <c r="AA32">
        <v>1</v>
      </c>
      <c r="AB32">
        <v>0</v>
      </c>
      <c r="AC32">
        <v>1</v>
      </c>
      <c r="AD32">
        <v>0</v>
      </c>
      <c r="AE32">
        <v>0</v>
      </c>
      <c r="AF32">
        <v>1.292981743812561</v>
      </c>
      <c r="AG32">
        <v>195</v>
      </c>
      <c r="AH32">
        <v>4038675</v>
      </c>
      <c r="AI32">
        <v>687.7926025390625</v>
      </c>
      <c r="AJ32">
        <v>15158.4296875</v>
      </c>
      <c r="AK32">
        <v>139.98000000000002</v>
      </c>
      <c r="AL32">
        <v>130.61000000000001</v>
      </c>
      <c r="AM32">
        <v>130.61000000000001</v>
      </c>
      <c r="AN32">
        <v>30388.07421875</v>
      </c>
      <c r="AO32">
        <v>471.96295166015625</v>
      </c>
      <c r="AP32">
        <v>14686.466796875</v>
      </c>
      <c r="AQ32">
        <v>125.7</v>
      </c>
      <c r="AR32">
        <v>5.5</v>
      </c>
      <c r="AS32">
        <v>125.7</v>
      </c>
      <c r="AT32">
        <v>0</v>
      </c>
      <c r="AU32">
        <v>0.26050000000000001</v>
      </c>
      <c r="AV32">
        <v>25.336404800415039</v>
      </c>
      <c r="AW32">
        <v>51.327499389648438</v>
      </c>
      <c r="AX32">
        <v>0.45508676767349243</v>
      </c>
      <c r="AY32">
        <v>0</v>
      </c>
      <c r="AZ32">
        <v>0</v>
      </c>
    </row>
    <row r="33" spans="1:52" x14ac:dyDescent="0.3">
      <c r="A33" t="s">
        <v>32</v>
      </c>
      <c r="B33" t="s">
        <v>251</v>
      </c>
      <c r="C33" t="s">
        <v>447</v>
      </c>
      <c r="D33" t="s">
        <v>505</v>
      </c>
      <c r="E33">
        <v>109.25</v>
      </c>
      <c r="F33">
        <v>0.25665903091430664</v>
      </c>
      <c r="G33">
        <v>0</v>
      </c>
      <c r="H33">
        <v>0.14321494102478027</v>
      </c>
      <c r="I33">
        <v>0</v>
      </c>
      <c r="J33">
        <v>0.10425931215286255</v>
      </c>
      <c r="K33">
        <v>0.10618067532777786</v>
      </c>
      <c r="L33">
        <v>0</v>
      </c>
      <c r="M33">
        <v>17607.6328125</v>
      </c>
      <c r="N33">
        <v>0.99180132150650024</v>
      </c>
      <c r="O33">
        <v>0</v>
      </c>
      <c r="P33">
        <v>1</v>
      </c>
      <c r="Q33">
        <v>0</v>
      </c>
      <c r="R33">
        <v>0</v>
      </c>
      <c r="S33">
        <v>10965.7958984375</v>
      </c>
      <c r="T33">
        <v>0.58769452571868896</v>
      </c>
      <c r="U33">
        <v>0</v>
      </c>
      <c r="V33">
        <v>0.1388888955116272</v>
      </c>
      <c r="W33">
        <v>0.10185185074806213</v>
      </c>
      <c r="X33">
        <v>0.1388888955116272</v>
      </c>
      <c r="Y33">
        <v>0</v>
      </c>
      <c r="Z33">
        <v>0</v>
      </c>
      <c r="AA33">
        <v>1</v>
      </c>
      <c r="AB33">
        <v>0</v>
      </c>
      <c r="AC33">
        <v>1</v>
      </c>
      <c r="AD33">
        <v>0</v>
      </c>
      <c r="AE33">
        <v>0</v>
      </c>
      <c r="AF33">
        <v>1.1273511648178101</v>
      </c>
      <c r="AG33">
        <v>108</v>
      </c>
      <c r="AH33">
        <v>1923633.875</v>
      </c>
      <c r="AI33">
        <v>386.65444946289063</v>
      </c>
      <c r="AJ33">
        <v>2558.927734375</v>
      </c>
      <c r="AK33">
        <v>111.54</v>
      </c>
      <c r="AL33">
        <v>104.07</v>
      </c>
      <c r="AM33">
        <v>104.07</v>
      </c>
      <c r="AN33">
        <v>17761.15234375</v>
      </c>
      <c r="AO33">
        <v>153.51945495605469</v>
      </c>
      <c r="AP33">
        <v>2405.408203125</v>
      </c>
      <c r="AQ33">
        <v>114.11</v>
      </c>
      <c r="AR33">
        <v>21.34</v>
      </c>
      <c r="AS33">
        <v>116.45</v>
      </c>
      <c r="AT33">
        <v>1.1000000000000001</v>
      </c>
      <c r="AU33">
        <v>0.24350000000000002</v>
      </c>
      <c r="AV33">
        <v>16.677379608154297</v>
      </c>
      <c r="AW33">
        <v>0</v>
      </c>
      <c r="AX33">
        <v>0.56732559204101563</v>
      </c>
      <c r="AY33">
        <v>65214</v>
      </c>
      <c r="AZ33">
        <v>50312</v>
      </c>
    </row>
    <row r="34" spans="1:52" x14ac:dyDescent="0.3">
      <c r="A34" t="s">
        <v>33</v>
      </c>
      <c r="B34" t="s">
        <v>252</v>
      </c>
      <c r="C34" t="s">
        <v>441</v>
      </c>
      <c r="D34" t="s">
        <v>499</v>
      </c>
      <c r="E34">
        <v>111.95</v>
      </c>
      <c r="F34">
        <v>0.25770431756973267</v>
      </c>
      <c r="G34">
        <v>0</v>
      </c>
      <c r="H34">
        <v>0.27882206439971924</v>
      </c>
      <c r="I34">
        <v>0</v>
      </c>
      <c r="J34">
        <v>0.14764310419559479</v>
      </c>
      <c r="K34">
        <v>0.12205632030963898</v>
      </c>
      <c r="L34">
        <v>0</v>
      </c>
      <c r="M34">
        <v>16902.5625</v>
      </c>
      <c r="N34">
        <v>0.97488963603973389</v>
      </c>
      <c r="O34">
        <v>0</v>
      </c>
      <c r="P34">
        <v>1</v>
      </c>
      <c r="Q34">
        <v>0</v>
      </c>
      <c r="R34">
        <v>0</v>
      </c>
      <c r="S34">
        <v>12987.1953125</v>
      </c>
      <c r="T34">
        <v>0.75658309459686279</v>
      </c>
      <c r="U34">
        <v>0</v>
      </c>
      <c r="V34">
        <v>0.15789473056793213</v>
      </c>
      <c r="W34">
        <v>6.1403512954711914E-2</v>
      </c>
      <c r="X34">
        <v>0.27192983031272888</v>
      </c>
      <c r="Y34">
        <v>0</v>
      </c>
      <c r="Z34">
        <v>0</v>
      </c>
      <c r="AA34">
        <v>1</v>
      </c>
      <c r="AB34">
        <v>0</v>
      </c>
      <c r="AC34">
        <v>1</v>
      </c>
      <c r="AD34">
        <v>0</v>
      </c>
      <c r="AE34">
        <v>0</v>
      </c>
      <c r="AF34">
        <v>1.2549397945404053</v>
      </c>
      <c r="AG34">
        <v>114</v>
      </c>
      <c r="AH34">
        <v>1892241.875</v>
      </c>
      <c r="AI34">
        <v>1640.652099609375</v>
      </c>
      <c r="AJ34">
        <v>3124.4384765625</v>
      </c>
      <c r="AK34">
        <v>109.85000000000001</v>
      </c>
      <c r="AL34">
        <v>102.5</v>
      </c>
      <c r="AM34">
        <v>109.84</v>
      </c>
      <c r="AN34">
        <v>17236.158203125</v>
      </c>
      <c r="AO34">
        <v>333.59536743164063</v>
      </c>
      <c r="AP34">
        <v>2790.8427734375</v>
      </c>
      <c r="AQ34">
        <v>107.83</v>
      </c>
      <c r="AR34">
        <v>17.5</v>
      </c>
      <c r="AS34">
        <v>108.15</v>
      </c>
      <c r="AT34">
        <v>0</v>
      </c>
      <c r="AU34">
        <v>0.34000000000000008</v>
      </c>
      <c r="AV34">
        <v>30.154605865478516</v>
      </c>
      <c r="AW34">
        <v>0</v>
      </c>
      <c r="AX34">
        <v>0.92817980051040649</v>
      </c>
      <c r="AY34">
        <v>99246</v>
      </c>
      <c r="AZ34">
        <v>76566</v>
      </c>
    </row>
    <row r="35" spans="1:52" x14ac:dyDescent="0.3">
      <c r="A35" t="s">
        <v>34</v>
      </c>
      <c r="B35" t="s">
        <v>253</v>
      </c>
      <c r="C35" t="s">
        <v>453</v>
      </c>
      <c r="D35" t="s">
        <v>511</v>
      </c>
      <c r="E35">
        <v>181.17000000000002</v>
      </c>
      <c r="F35">
        <v>0.24976541101932526</v>
      </c>
      <c r="G35">
        <v>2.2078709676861763E-2</v>
      </c>
      <c r="H35">
        <v>0.17567120492458344</v>
      </c>
      <c r="I35">
        <v>0.29148519039154053</v>
      </c>
      <c r="J35">
        <v>0.12611722946166992</v>
      </c>
      <c r="K35">
        <v>4.8958193510770798E-2</v>
      </c>
      <c r="L35">
        <v>0</v>
      </c>
      <c r="M35">
        <v>18631.84375</v>
      </c>
      <c r="N35">
        <v>1.1134724617004395</v>
      </c>
      <c r="O35">
        <v>0</v>
      </c>
      <c r="P35">
        <v>1</v>
      </c>
      <c r="Q35">
        <v>0</v>
      </c>
      <c r="R35">
        <v>0</v>
      </c>
      <c r="S35">
        <v>11069.1923828125</v>
      </c>
      <c r="T35">
        <v>0.51880276203155518</v>
      </c>
      <c r="U35">
        <v>2.1390374749898911E-2</v>
      </c>
      <c r="V35">
        <v>0.14973261952400208</v>
      </c>
      <c r="W35">
        <v>3.7433162331581116E-2</v>
      </c>
      <c r="X35">
        <v>0.16577540338039398</v>
      </c>
      <c r="Y35">
        <v>0.29946523904800415</v>
      </c>
      <c r="Z35">
        <v>0</v>
      </c>
      <c r="AA35">
        <v>1</v>
      </c>
      <c r="AB35">
        <v>0</v>
      </c>
      <c r="AC35">
        <v>1</v>
      </c>
      <c r="AD35">
        <v>0</v>
      </c>
      <c r="AE35">
        <v>0</v>
      </c>
      <c r="AF35">
        <v>1.1706711053848267</v>
      </c>
      <c r="AG35">
        <v>187</v>
      </c>
      <c r="AH35">
        <v>3375531.25</v>
      </c>
      <c r="AI35">
        <v>780.70318603515625</v>
      </c>
      <c r="AJ35">
        <v>2329.05078125</v>
      </c>
      <c r="AK35">
        <v>193.04999999999998</v>
      </c>
      <c r="AL35">
        <v>180.13</v>
      </c>
      <c r="AM35">
        <v>180.13</v>
      </c>
      <c r="AN35">
        <v>19004.443359375</v>
      </c>
      <c r="AO35">
        <v>372.60031127929688</v>
      </c>
      <c r="AP35">
        <v>1956.451171875</v>
      </c>
      <c r="AQ35">
        <v>180.33999999999997</v>
      </c>
      <c r="AR35">
        <v>19</v>
      </c>
      <c r="AS35">
        <v>180.34</v>
      </c>
      <c r="AT35">
        <v>3</v>
      </c>
      <c r="AU35">
        <v>0.29670000000000002</v>
      </c>
      <c r="AV35">
        <v>31.680545806884766</v>
      </c>
      <c r="AW35">
        <v>52.566440582275391</v>
      </c>
      <c r="AX35">
        <v>0.53904974460601807</v>
      </c>
      <c r="AY35">
        <v>0</v>
      </c>
      <c r="AZ35">
        <v>0</v>
      </c>
    </row>
    <row r="36" spans="1:52" x14ac:dyDescent="0.3">
      <c r="A36" t="s">
        <v>35</v>
      </c>
      <c r="B36" t="s">
        <v>254</v>
      </c>
      <c r="C36" t="s">
        <v>462</v>
      </c>
      <c r="D36" t="s">
        <v>520</v>
      </c>
      <c r="E36">
        <v>2294.14</v>
      </c>
      <c r="F36">
        <v>0.1330564022064209</v>
      </c>
      <c r="G36">
        <v>3.0076630413532257E-2</v>
      </c>
      <c r="H36">
        <v>0.19264683127403259</v>
      </c>
      <c r="I36">
        <v>0.27705004811286926</v>
      </c>
      <c r="J36">
        <v>6.564108282327652E-2</v>
      </c>
      <c r="K36">
        <v>7.1676664054393768E-2</v>
      </c>
      <c r="L36">
        <v>0</v>
      </c>
      <c r="M36">
        <v>16917.5859375</v>
      </c>
      <c r="N36">
        <v>0.88374733924865723</v>
      </c>
      <c r="O36">
        <v>1</v>
      </c>
      <c r="P36">
        <v>0</v>
      </c>
      <c r="Q36">
        <v>0</v>
      </c>
      <c r="R36">
        <v>0</v>
      </c>
      <c r="S36">
        <v>10357.3701171875</v>
      </c>
      <c r="T36">
        <v>0.2979196310043335</v>
      </c>
      <c r="U36">
        <v>2.7671350166201591E-2</v>
      </c>
      <c r="V36">
        <v>5.8322690427303314E-2</v>
      </c>
      <c r="W36">
        <v>4.1719879955053329E-2</v>
      </c>
      <c r="X36">
        <v>0.19625373184680939</v>
      </c>
      <c r="Y36">
        <v>0.27032780647277832</v>
      </c>
      <c r="Z36">
        <v>0</v>
      </c>
      <c r="AA36">
        <v>0.20902511477470398</v>
      </c>
      <c r="AB36">
        <v>1</v>
      </c>
      <c r="AC36">
        <v>0</v>
      </c>
      <c r="AD36">
        <v>0</v>
      </c>
      <c r="AE36">
        <v>0</v>
      </c>
      <c r="AF36">
        <v>0.80656695365905762</v>
      </c>
      <c r="AG36">
        <v>2349</v>
      </c>
      <c r="AH36">
        <v>38811312</v>
      </c>
      <c r="AI36">
        <v>730.77362060546875</v>
      </c>
      <c r="AJ36">
        <v>3352.9453125</v>
      </c>
      <c r="AK36">
        <v>2394.67</v>
      </c>
      <c r="AL36">
        <v>2234.35</v>
      </c>
      <c r="AM36">
        <v>2234.35</v>
      </c>
      <c r="AN36">
        <v>17058.142578125</v>
      </c>
      <c r="AO36">
        <v>140.55680847167969</v>
      </c>
      <c r="AP36">
        <v>3212.388671875</v>
      </c>
      <c r="AQ36">
        <v>2287.09</v>
      </c>
      <c r="AR36">
        <v>227.46</v>
      </c>
      <c r="AS36">
        <v>2291.54</v>
      </c>
      <c r="AT36">
        <v>71</v>
      </c>
      <c r="AU36">
        <v>0.15809999999999999</v>
      </c>
      <c r="AV36">
        <v>441.45791625976563</v>
      </c>
      <c r="AW36">
        <v>634.87127685546875</v>
      </c>
      <c r="AX36">
        <v>0.28799647092819214</v>
      </c>
      <c r="AY36">
        <v>4360382</v>
      </c>
      <c r="AZ36">
        <v>3088658</v>
      </c>
    </row>
    <row r="37" spans="1:52" x14ac:dyDescent="0.3">
      <c r="A37" t="s">
        <v>36</v>
      </c>
      <c r="B37" t="s">
        <v>255</v>
      </c>
      <c r="C37" t="s">
        <v>463</v>
      </c>
      <c r="D37" t="s">
        <v>521</v>
      </c>
      <c r="E37">
        <v>196.85</v>
      </c>
      <c r="F37">
        <v>0.27559053897857666</v>
      </c>
      <c r="G37">
        <v>5.0800102762877941E-3</v>
      </c>
      <c r="H37">
        <v>0.33205169439315796</v>
      </c>
      <c r="I37">
        <v>0</v>
      </c>
      <c r="J37">
        <v>0.14604631066322327</v>
      </c>
      <c r="K37">
        <v>2.8818530961871147E-2</v>
      </c>
      <c r="L37">
        <v>0</v>
      </c>
      <c r="M37">
        <v>22575.783203125</v>
      </c>
      <c r="N37">
        <v>1.0110388994216919</v>
      </c>
      <c r="O37">
        <v>0</v>
      </c>
      <c r="P37">
        <v>1</v>
      </c>
      <c r="Q37">
        <v>0</v>
      </c>
      <c r="R37">
        <v>0</v>
      </c>
      <c r="S37">
        <v>11952.4365234375</v>
      </c>
      <c r="T37">
        <v>0.61250758171081543</v>
      </c>
      <c r="U37">
        <v>0</v>
      </c>
      <c r="V37">
        <v>0.15789473056793213</v>
      </c>
      <c r="W37">
        <v>5.2631586790084839E-2</v>
      </c>
      <c r="X37">
        <v>0.33834585547447205</v>
      </c>
      <c r="Y37">
        <v>0</v>
      </c>
      <c r="Z37">
        <v>0</v>
      </c>
      <c r="AA37">
        <v>1</v>
      </c>
      <c r="AB37">
        <v>0</v>
      </c>
      <c r="AC37">
        <v>1</v>
      </c>
      <c r="AD37">
        <v>0</v>
      </c>
      <c r="AE37">
        <v>0</v>
      </c>
      <c r="AF37">
        <v>1.3609063625335693</v>
      </c>
      <c r="AG37">
        <v>133</v>
      </c>
      <c r="AH37">
        <v>4444043</v>
      </c>
      <c r="AI37">
        <v>374.95046997070313</v>
      </c>
      <c r="AJ37">
        <v>3375.291015625</v>
      </c>
      <c r="AK37">
        <v>229.71</v>
      </c>
      <c r="AL37">
        <v>214.33</v>
      </c>
      <c r="AM37">
        <v>221.72</v>
      </c>
      <c r="AN37">
        <v>22575.783203125</v>
      </c>
      <c r="AO37">
        <v>0</v>
      </c>
      <c r="AP37">
        <v>3375.291015625</v>
      </c>
      <c r="AQ37">
        <v>210.37</v>
      </c>
      <c r="AR37">
        <v>16.37</v>
      </c>
      <c r="AS37">
        <v>210.37</v>
      </c>
      <c r="AT37">
        <v>0</v>
      </c>
      <c r="AU37">
        <v>0.28050000000000003</v>
      </c>
      <c r="AV37">
        <v>69.853713989257813</v>
      </c>
      <c r="AW37">
        <v>0</v>
      </c>
      <c r="AX37">
        <v>0.71119332313537598</v>
      </c>
      <c r="AY37">
        <v>81982</v>
      </c>
      <c r="AZ37">
        <v>63248</v>
      </c>
    </row>
    <row r="38" spans="1:52" x14ac:dyDescent="0.3">
      <c r="A38" t="s">
        <v>37</v>
      </c>
      <c r="B38" t="s">
        <v>256</v>
      </c>
      <c r="C38" t="s">
        <v>441</v>
      </c>
      <c r="D38" t="s">
        <v>499</v>
      </c>
      <c r="E38">
        <v>176.65</v>
      </c>
      <c r="F38">
        <v>0.23209737241268158</v>
      </c>
      <c r="G38">
        <v>0</v>
      </c>
      <c r="H38">
        <v>0.26546689867973328</v>
      </c>
      <c r="I38">
        <v>0</v>
      </c>
      <c r="J38">
        <v>0.14965078234672546</v>
      </c>
      <c r="K38">
        <v>3.0273629352450371E-2</v>
      </c>
      <c r="L38">
        <v>0</v>
      </c>
      <c r="M38">
        <v>15401.2958984375</v>
      </c>
      <c r="N38">
        <v>0.92492967844009399</v>
      </c>
      <c r="O38">
        <v>0</v>
      </c>
      <c r="P38">
        <v>0</v>
      </c>
      <c r="Q38">
        <v>1</v>
      </c>
      <c r="R38">
        <v>0</v>
      </c>
      <c r="S38">
        <v>10312.75390625</v>
      </c>
      <c r="T38">
        <v>0.76923078298568726</v>
      </c>
      <c r="U38">
        <v>0</v>
      </c>
      <c r="V38">
        <v>0.17241379618644714</v>
      </c>
      <c r="W38">
        <v>4.1379302740097046E-2</v>
      </c>
      <c r="X38">
        <v>0.28275862336158752</v>
      </c>
      <c r="Y38">
        <v>0</v>
      </c>
      <c r="Z38">
        <v>0</v>
      </c>
      <c r="AA38">
        <v>1</v>
      </c>
      <c r="AB38">
        <v>0</v>
      </c>
      <c r="AC38">
        <v>0</v>
      </c>
      <c r="AD38">
        <v>1</v>
      </c>
      <c r="AE38">
        <v>0</v>
      </c>
      <c r="AF38">
        <v>1.1821988821029663</v>
      </c>
      <c r="AG38">
        <v>145</v>
      </c>
      <c r="AH38">
        <v>2720639</v>
      </c>
      <c r="AI38">
        <v>1467.9931640625</v>
      </c>
      <c r="AJ38">
        <v>1927.77734375</v>
      </c>
      <c r="AK38">
        <v>183.5</v>
      </c>
      <c r="AL38">
        <v>171.21</v>
      </c>
      <c r="AM38">
        <v>171.21</v>
      </c>
      <c r="AN38">
        <v>15612.3857421875</v>
      </c>
      <c r="AO38">
        <v>211.0897216796875</v>
      </c>
      <c r="AP38">
        <v>1716.6875</v>
      </c>
      <c r="AQ38">
        <v>175.5</v>
      </c>
      <c r="AR38">
        <v>18.05</v>
      </c>
      <c r="AS38">
        <v>175.5</v>
      </c>
      <c r="AT38">
        <v>0</v>
      </c>
      <c r="AU38">
        <v>0.21079999999999999</v>
      </c>
      <c r="AV38">
        <v>46.589439392089844</v>
      </c>
      <c r="AW38">
        <v>0</v>
      </c>
      <c r="AX38">
        <v>0.70895844697952271</v>
      </c>
      <c r="AY38">
        <v>100295</v>
      </c>
      <c r="AZ38">
        <v>77375</v>
      </c>
    </row>
    <row r="39" spans="1:52" x14ac:dyDescent="0.3">
      <c r="A39" t="s">
        <v>38</v>
      </c>
      <c r="B39" t="s">
        <v>257</v>
      </c>
      <c r="C39" t="s">
        <v>464</v>
      </c>
      <c r="D39" t="s">
        <v>522</v>
      </c>
      <c r="E39">
        <v>154.55000000000001</v>
      </c>
      <c r="F39">
        <v>0.1844063401222229</v>
      </c>
      <c r="G39">
        <v>1.9411193206906319E-2</v>
      </c>
      <c r="H39">
        <v>0.271567702293396</v>
      </c>
      <c r="I39">
        <v>0.34603554010391235</v>
      </c>
      <c r="J39">
        <v>7.7711209654808044E-2</v>
      </c>
      <c r="K39">
        <v>4.6937938779592514E-2</v>
      </c>
      <c r="L39">
        <v>0</v>
      </c>
      <c r="M39">
        <v>23084.185546875</v>
      </c>
      <c r="N39">
        <v>0.97574722766876221</v>
      </c>
      <c r="O39">
        <v>0</v>
      </c>
      <c r="P39">
        <v>1</v>
      </c>
      <c r="Q39">
        <v>0</v>
      </c>
      <c r="R39">
        <v>0</v>
      </c>
      <c r="S39">
        <v>12191.068359375</v>
      </c>
      <c r="T39">
        <v>0.44131985306739807</v>
      </c>
      <c r="U39">
        <v>1.4354066923260689E-2</v>
      </c>
      <c r="V39">
        <v>0.10526315867900848</v>
      </c>
      <c r="W39">
        <v>2.3923441767692566E-2</v>
      </c>
      <c r="X39">
        <v>0.27272728085517883</v>
      </c>
      <c r="Y39">
        <v>0.3349282443523407</v>
      </c>
      <c r="Z39">
        <v>0</v>
      </c>
      <c r="AA39">
        <v>1</v>
      </c>
      <c r="AB39">
        <v>0</v>
      </c>
      <c r="AC39">
        <v>1</v>
      </c>
      <c r="AD39">
        <v>0</v>
      </c>
      <c r="AE39">
        <v>0</v>
      </c>
      <c r="AF39">
        <v>1.1221135854721069</v>
      </c>
      <c r="AG39">
        <v>209</v>
      </c>
      <c r="AH39">
        <v>3567661</v>
      </c>
      <c r="AI39">
        <v>365.8233642578125</v>
      </c>
      <c r="AJ39">
        <v>6315.748046875</v>
      </c>
      <c r="AK39">
        <v>162.14000000000001</v>
      </c>
      <c r="AL39">
        <v>151.28</v>
      </c>
      <c r="AM39">
        <v>151.28</v>
      </c>
      <c r="AN39">
        <v>23084.185546875</v>
      </c>
      <c r="AO39">
        <v>0</v>
      </c>
      <c r="AP39">
        <v>6315.748046875</v>
      </c>
      <c r="AQ39">
        <v>151.5</v>
      </c>
      <c r="AR39">
        <v>14.42</v>
      </c>
      <c r="AS39">
        <v>151.5</v>
      </c>
      <c r="AT39">
        <v>2</v>
      </c>
      <c r="AU39">
        <v>0.22769999999999999</v>
      </c>
      <c r="AV39">
        <v>41.142505645751953</v>
      </c>
      <c r="AW39">
        <v>52.424385070800781</v>
      </c>
      <c r="AX39">
        <v>0.52550977468490601</v>
      </c>
      <c r="AY39">
        <v>0</v>
      </c>
      <c r="AZ39">
        <v>0</v>
      </c>
    </row>
    <row r="40" spans="1:52" x14ac:dyDescent="0.3">
      <c r="A40" t="s">
        <v>39</v>
      </c>
      <c r="B40" t="s">
        <v>258</v>
      </c>
      <c r="C40" t="s">
        <v>465</v>
      </c>
      <c r="D40" t="s">
        <v>523</v>
      </c>
      <c r="E40">
        <v>97.6</v>
      </c>
      <c r="F40">
        <v>0.31516394019126892</v>
      </c>
      <c r="G40">
        <v>0</v>
      </c>
      <c r="H40">
        <v>0.21146488189697266</v>
      </c>
      <c r="I40">
        <v>0.25730490684509277</v>
      </c>
      <c r="J40">
        <v>0.22616088390350342</v>
      </c>
      <c r="K40">
        <v>6.9388854317367077E-3</v>
      </c>
      <c r="L40">
        <v>1</v>
      </c>
      <c r="M40">
        <v>18498.8515625</v>
      </c>
      <c r="N40">
        <v>1.2686432600021362</v>
      </c>
      <c r="O40">
        <v>0</v>
      </c>
      <c r="P40">
        <v>1</v>
      </c>
      <c r="Q40">
        <v>0</v>
      </c>
      <c r="R40">
        <v>0</v>
      </c>
      <c r="T40">
        <v>0.62920850515365601</v>
      </c>
      <c r="U40">
        <v>1.1228547664359212E-3</v>
      </c>
      <c r="V40">
        <v>0.18541768193244934</v>
      </c>
      <c r="W40">
        <v>2.3446347564458847E-2</v>
      </c>
      <c r="X40">
        <v>0.21146488189697266</v>
      </c>
      <c r="Y40">
        <v>0.25730490684509277</v>
      </c>
      <c r="Z40">
        <v>0</v>
      </c>
      <c r="AA40">
        <v>0</v>
      </c>
      <c r="AB40">
        <v>0</v>
      </c>
      <c r="AC40">
        <v>1</v>
      </c>
      <c r="AD40">
        <v>0</v>
      </c>
      <c r="AE40">
        <v>0</v>
      </c>
      <c r="AH40">
        <v>1805487.875</v>
      </c>
      <c r="AI40">
        <v>2.049180306494236E-2</v>
      </c>
      <c r="AJ40">
        <v>993.11328125</v>
      </c>
      <c r="AK40">
        <v>130.32999999999998</v>
      </c>
      <c r="AL40">
        <v>121.6</v>
      </c>
      <c r="AM40">
        <v>121.69</v>
      </c>
      <c r="AN40">
        <v>19003.09375</v>
      </c>
      <c r="AO40">
        <v>504.24179077148438</v>
      </c>
      <c r="AP40">
        <v>488.87109375</v>
      </c>
      <c r="AQ40">
        <v>107.92999999999999</v>
      </c>
      <c r="AR40">
        <v>0</v>
      </c>
      <c r="AS40">
        <v>107.93</v>
      </c>
      <c r="AT40">
        <v>0</v>
      </c>
      <c r="AU40">
        <v>0.27429999999999999</v>
      </c>
      <c r="AV40">
        <v>22.823404312133789</v>
      </c>
      <c r="AW40">
        <v>27.770917892456055</v>
      </c>
      <c r="AX40">
        <v>0.59215313196182251</v>
      </c>
      <c r="AY40">
        <v>0</v>
      </c>
      <c r="AZ40">
        <v>0</v>
      </c>
    </row>
    <row r="41" spans="1:52" x14ac:dyDescent="0.3">
      <c r="A41" t="s">
        <v>40</v>
      </c>
      <c r="B41" t="s">
        <v>259</v>
      </c>
      <c r="C41" t="s">
        <v>448</v>
      </c>
      <c r="D41" t="s">
        <v>506</v>
      </c>
      <c r="E41">
        <v>329.53</v>
      </c>
      <c r="F41">
        <v>0.1706976592540741</v>
      </c>
      <c r="G41">
        <v>0</v>
      </c>
      <c r="H41">
        <v>0.24711301922798157</v>
      </c>
      <c r="I41">
        <v>0.28302553296089172</v>
      </c>
      <c r="J41">
        <v>8.6709178984165192E-2</v>
      </c>
      <c r="K41">
        <v>5.6612074375152588E-2</v>
      </c>
      <c r="L41">
        <v>0</v>
      </c>
      <c r="M41">
        <v>17178.693359375</v>
      </c>
      <c r="N41">
        <v>0.94860541820526123</v>
      </c>
      <c r="O41">
        <v>0</v>
      </c>
      <c r="P41">
        <v>1</v>
      </c>
      <c r="Q41">
        <v>0</v>
      </c>
      <c r="R41">
        <v>0</v>
      </c>
      <c r="S41">
        <v>10984.4072265625</v>
      </c>
      <c r="T41">
        <v>0.35301545262336731</v>
      </c>
      <c r="U41">
        <v>0</v>
      </c>
      <c r="V41">
        <v>0.12169311940670013</v>
      </c>
      <c r="W41">
        <v>4.7619044780731201E-2</v>
      </c>
      <c r="X41">
        <v>0.2380952388048172</v>
      </c>
      <c r="Y41">
        <v>0.29629629850387573</v>
      </c>
      <c r="Z41">
        <v>0</v>
      </c>
      <c r="AA41">
        <v>0</v>
      </c>
      <c r="AB41">
        <v>0</v>
      </c>
      <c r="AC41">
        <v>1</v>
      </c>
      <c r="AD41">
        <v>0</v>
      </c>
      <c r="AE41">
        <v>0</v>
      </c>
      <c r="AF41">
        <v>1.0135092735290527</v>
      </c>
      <c r="AG41">
        <v>378</v>
      </c>
      <c r="AH41">
        <v>5660895</v>
      </c>
      <c r="AI41">
        <v>598.07000732421875</v>
      </c>
      <c r="AJ41">
        <v>1659.1591796875</v>
      </c>
      <c r="AK41">
        <v>337.49</v>
      </c>
      <c r="AL41">
        <v>314.89999999999998</v>
      </c>
      <c r="AM41">
        <v>314.89999999999998</v>
      </c>
      <c r="AN41">
        <v>17178.693359375</v>
      </c>
      <c r="AO41">
        <v>0</v>
      </c>
      <c r="AP41">
        <v>1659.1591796875</v>
      </c>
      <c r="AQ41">
        <v>326.78999999999996</v>
      </c>
      <c r="AR41">
        <v>35.65</v>
      </c>
      <c r="AS41">
        <v>327.3</v>
      </c>
      <c r="AT41">
        <v>0</v>
      </c>
      <c r="AU41">
        <v>0.16270000000000001</v>
      </c>
      <c r="AV41">
        <v>80.880088806152344</v>
      </c>
      <c r="AW41">
        <v>92.634254455566406</v>
      </c>
      <c r="AX41">
        <v>0.37240532040596008</v>
      </c>
      <c r="AY41">
        <v>0</v>
      </c>
      <c r="AZ41">
        <v>0</v>
      </c>
    </row>
    <row r="42" spans="1:52" x14ac:dyDescent="0.3">
      <c r="A42" t="s">
        <v>41</v>
      </c>
      <c r="B42" t="s">
        <v>260</v>
      </c>
      <c r="C42" t="s">
        <v>441</v>
      </c>
      <c r="D42" t="s">
        <v>499</v>
      </c>
      <c r="E42">
        <v>410.17999999999995</v>
      </c>
      <c r="F42">
        <v>0.20305719971656799</v>
      </c>
      <c r="G42">
        <v>0</v>
      </c>
      <c r="H42">
        <v>0.11323394626379013</v>
      </c>
      <c r="I42">
        <v>0</v>
      </c>
      <c r="J42">
        <v>0.15502083301544189</v>
      </c>
      <c r="K42">
        <v>0.11513341963291168</v>
      </c>
      <c r="L42">
        <v>0</v>
      </c>
      <c r="M42">
        <v>13131.5</v>
      </c>
      <c r="N42">
        <v>0.94211864471435547</v>
      </c>
      <c r="O42">
        <v>0</v>
      </c>
      <c r="P42">
        <v>0</v>
      </c>
      <c r="Q42">
        <v>0</v>
      </c>
      <c r="R42">
        <v>1</v>
      </c>
      <c r="S42">
        <v>8428.166015625</v>
      </c>
      <c r="T42">
        <v>0.49590849876403809</v>
      </c>
      <c r="U42">
        <v>2.2675737272948027E-3</v>
      </c>
      <c r="V42">
        <v>0.12018140405416489</v>
      </c>
      <c r="W42">
        <v>7.0294789969921112E-2</v>
      </c>
      <c r="X42">
        <v>0.12244898080825806</v>
      </c>
      <c r="Y42">
        <v>0</v>
      </c>
      <c r="Z42">
        <v>0</v>
      </c>
      <c r="AA42">
        <v>0</v>
      </c>
      <c r="AB42">
        <v>0</v>
      </c>
      <c r="AC42">
        <v>0</v>
      </c>
      <c r="AD42">
        <v>0</v>
      </c>
      <c r="AE42">
        <v>1</v>
      </c>
      <c r="AF42">
        <v>1.0138099193572998</v>
      </c>
      <c r="AG42">
        <v>441</v>
      </c>
      <c r="AH42">
        <v>5386278.5</v>
      </c>
      <c r="AI42">
        <v>1042.1668701171875</v>
      </c>
      <c r="AJ42">
        <v>2590.001953125</v>
      </c>
      <c r="AK42">
        <v>391.09000000000003</v>
      </c>
      <c r="AL42">
        <v>364.91</v>
      </c>
      <c r="AM42">
        <v>364.91</v>
      </c>
      <c r="AN42">
        <v>13480.427734375</v>
      </c>
      <c r="AO42">
        <v>348.92730712890625</v>
      </c>
      <c r="AP42">
        <v>2241.07421875</v>
      </c>
      <c r="AQ42">
        <v>401.54</v>
      </c>
      <c r="AR42">
        <v>62.42</v>
      </c>
      <c r="AS42">
        <v>404.54</v>
      </c>
      <c r="AT42">
        <v>0</v>
      </c>
      <c r="AU42">
        <v>0.21840000000000001</v>
      </c>
      <c r="AV42">
        <v>45.807659149169922</v>
      </c>
      <c r="AW42">
        <v>0</v>
      </c>
      <c r="AX42">
        <v>0.50255805253982544</v>
      </c>
      <c r="AY42">
        <v>253728</v>
      </c>
      <c r="AZ42">
        <v>195746</v>
      </c>
    </row>
    <row r="43" spans="1:52" x14ac:dyDescent="0.3">
      <c r="A43" t="s">
        <v>42</v>
      </c>
      <c r="B43" t="s">
        <v>261</v>
      </c>
      <c r="C43" t="s">
        <v>465</v>
      </c>
      <c r="D43" t="s">
        <v>523</v>
      </c>
      <c r="E43">
        <v>309.3</v>
      </c>
      <c r="F43">
        <v>7.1128353476524353E-2</v>
      </c>
      <c r="G43">
        <v>3.2331070397049189E-3</v>
      </c>
      <c r="H43">
        <v>0.37887084484100342</v>
      </c>
      <c r="I43">
        <v>0</v>
      </c>
      <c r="J43">
        <v>0.1018587052822113</v>
      </c>
      <c r="K43">
        <v>4.6252530068159103E-2</v>
      </c>
      <c r="L43">
        <v>0</v>
      </c>
      <c r="M43">
        <v>17965.8515625</v>
      </c>
      <c r="N43">
        <v>0.87537854909896851</v>
      </c>
      <c r="O43">
        <v>0</v>
      </c>
      <c r="P43">
        <v>0</v>
      </c>
      <c r="Q43">
        <v>1</v>
      </c>
      <c r="R43">
        <v>0</v>
      </c>
      <c r="S43">
        <v>12436.900390625</v>
      </c>
      <c r="T43">
        <v>0.30381625890731812</v>
      </c>
      <c r="U43">
        <v>0</v>
      </c>
      <c r="V43">
        <v>9.0425528585910797E-2</v>
      </c>
      <c r="W43">
        <v>4.2553193867206573E-2</v>
      </c>
      <c r="X43">
        <v>0.36170211434364319</v>
      </c>
      <c r="Y43">
        <v>0</v>
      </c>
      <c r="Z43">
        <v>0</v>
      </c>
      <c r="AA43">
        <v>1</v>
      </c>
      <c r="AB43">
        <v>0</v>
      </c>
      <c r="AC43">
        <v>0</v>
      </c>
      <c r="AD43">
        <v>1</v>
      </c>
      <c r="AE43">
        <v>0</v>
      </c>
      <c r="AF43">
        <v>0.92711180448532104</v>
      </c>
      <c r="AG43">
        <v>188</v>
      </c>
      <c r="AH43">
        <v>5556838</v>
      </c>
      <c r="AI43">
        <v>108.00840759277344</v>
      </c>
      <c r="AJ43">
        <v>1501.466796875</v>
      </c>
      <c r="AK43">
        <v>321.58000000000004</v>
      </c>
      <c r="AL43">
        <v>300.05</v>
      </c>
      <c r="AM43">
        <v>300.32</v>
      </c>
      <c r="AN43">
        <v>18181.638671875</v>
      </c>
      <c r="AO43">
        <v>215.78726196289063</v>
      </c>
      <c r="AP43">
        <v>1285.6796875</v>
      </c>
      <c r="AQ43">
        <v>307.20999999999998</v>
      </c>
      <c r="AR43">
        <v>23.09</v>
      </c>
      <c r="AS43">
        <v>307.21000000000004</v>
      </c>
      <c r="AT43">
        <v>1</v>
      </c>
      <c r="AU43">
        <v>8.14E-2</v>
      </c>
      <c r="AV43">
        <v>116.39291381835938</v>
      </c>
      <c r="AW43">
        <v>0</v>
      </c>
      <c r="AX43">
        <v>0.28069609403610229</v>
      </c>
      <c r="AY43">
        <v>124436</v>
      </c>
      <c r="AZ43">
        <v>96000</v>
      </c>
    </row>
    <row r="44" spans="1:52" x14ac:dyDescent="0.3">
      <c r="A44" t="s">
        <v>43</v>
      </c>
      <c r="B44" t="s">
        <v>262</v>
      </c>
      <c r="C44" t="s">
        <v>440</v>
      </c>
      <c r="D44" t="s">
        <v>498</v>
      </c>
      <c r="E44">
        <v>157.19999999999999</v>
      </c>
      <c r="F44">
        <v>0.12404580414295197</v>
      </c>
      <c r="G44">
        <v>1.9083969295024872E-2</v>
      </c>
      <c r="H44">
        <v>0.11985564231872559</v>
      </c>
      <c r="I44">
        <v>0</v>
      </c>
      <c r="J44">
        <v>5.7912182062864304E-2</v>
      </c>
      <c r="K44">
        <v>1.8884385004639626E-2</v>
      </c>
      <c r="L44">
        <v>0</v>
      </c>
      <c r="M44">
        <v>19776.818359375</v>
      </c>
      <c r="N44">
        <v>0.87533503770828247</v>
      </c>
      <c r="O44">
        <v>0</v>
      </c>
      <c r="P44">
        <v>1</v>
      </c>
      <c r="Q44">
        <v>0</v>
      </c>
      <c r="R44">
        <v>0</v>
      </c>
      <c r="S44">
        <v>11990.4833984375</v>
      </c>
      <c r="T44">
        <v>0.30783212184906006</v>
      </c>
      <c r="U44">
        <v>3.2967034727334976E-2</v>
      </c>
      <c r="V44">
        <v>0.12087912112474442</v>
      </c>
      <c r="W44">
        <v>7.6923079788684845E-2</v>
      </c>
      <c r="X44">
        <v>0.1318681389093399</v>
      </c>
      <c r="Y44">
        <v>0</v>
      </c>
      <c r="Z44">
        <v>1</v>
      </c>
      <c r="AA44">
        <v>0</v>
      </c>
      <c r="AB44">
        <v>0</v>
      </c>
      <c r="AC44">
        <v>1</v>
      </c>
      <c r="AD44">
        <v>0</v>
      </c>
      <c r="AE44">
        <v>0</v>
      </c>
      <c r="AF44">
        <v>1.127327561378479</v>
      </c>
      <c r="AG44">
        <v>91</v>
      </c>
      <c r="AH44">
        <v>3108915.75</v>
      </c>
      <c r="AI44">
        <v>149.70101928710938</v>
      </c>
      <c r="AJ44">
        <v>2208.90625</v>
      </c>
      <c r="AK44">
        <v>189.29</v>
      </c>
      <c r="AL44">
        <v>176.62</v>
      </c>
      <c r="AM44">
        <v>176.62</v>
      </c>
      <c r="AN44">
        <v>19911.3671875</v>
      </c>
      <c r="AO44">
        <v>134.54833984375</v>
      </c>
      <c r="AP44">
        <v>2074.357421875</v>
      </c>
      <c r="AQ44">
        <v>180.75</v>
      </c>
      <c r="AR44">
        <v>13.73</v>
      </c>
      <c r="AS44">
        <v>180.75</v>
      </c>
      <c r="AT44">
        <v>0</v>
      </c>
      <c r="AU44">
        <v>0.10510000000000001</v>
      </c>
      <c r="AV44">
        <v>21.663908004760742</v>
      </c>
      <c r="AW44">
        <v>0</v>
      </c>
      <c r="AX44">
        <v>0.34351378679275513</v>
      </c>
      <c r="AY44">
        <v>0</v>
      </c>
      <c r="AZ44">
        <v>0</v>
      </c>
    </row>
    <row r="45" spans="1:52" x14ac:dyDescent="0.3">
      <c r="A45" t="s">
        <v>44</v>
      </c>
      <c r="B45" t="s">
        <v>263</v>
      </c>
      <c r="C45" t="s">
        <v>456</v>
      </c>
      <c r="D45" t="s">
        <v>514</v>
      </c>
      <c r="E45">
        <v>162</v>
      </c>
      <c r="F45">
        <v>0.13697530329227448</v>
      </c>
      <c r="G45">
        <v>4.5061726123094559E-3</v>
      </c>
      <c r="H45">
        <v>0.29615160822868347</v>
      </c>
      <c r="I45">
        <v>0</v>
      </c>
      <c r="J45">
        <v>8.481355756521225E-2</v>
      </c>
      <c r="K45">
        <v>2.6101987808942795E-2</v>
      </c>
      <c r="L45">
        <v>0</v>
      </c>
      <c r="M45">
        <v>18437.796875</v>
      </c>
      <c r="N45">
        <v>0.92340487241744995</v>
      </c>
      <c r="O45">
        <v>0</v>
      </c>
      <c r="P45">
        <v>0</v>
      </c>
      <c r="Q45">
        <v>0</v>
      </c>
      <c r="R45">
        <v>1</v>
      </c>
      <c r="S45">
        <v>11437.4677734375</v>
      </c>
      <c r="T45">
        <v>0.32994675636291504</v>
      </c>
      <c r="U45">
        <v>6.0975607484579086E-3</v>
      </c>
      <c r="V45">
        <v>5.4878048598766327E-2</v>
      </c>
      <c r="W45">
        <v>2.4390242993831635E-2</v>
      </c>
      <c r="X45">
        <v>0.30487805604934692</v>
      </c>
      <c r="Y45">
        <v>0</v>
      </c>
      <c r="Z45">
        <v>0</v>
      </c>
      <c r="AA45">
        <v>1</v>
      </c>
      <c r="AB45">
        <v>0</v>
      </c>
      <c r="AC45">
        <v>0</v>
      </c>
      <c r="AD45">
        <v>0</v>
      </c>
      <c r="AE45">
        <v>1</v>
      </c>
      <c r="AF45">
        <v>0.87973123788833618</v>
      </c>
      <c r="AG45">
        <v>164</v>
      </c>
      <c r="AH45">
        <v>2986923</v>
      </c>
      <c r="AI45">
        <v>501.25308227539063</v>
      </c>
      <c r="AJ45">
        <v>1576.13671875</v>
      </c>
      <c r="AK45">
        <v>161.99999999999997</v>
      </c>
      <c r="AL45">
        <v>151.15</v>
      </c>
      <c r="AM45">
        <v>156.43</v>
      </c>
      <c r="AN45">
        <v>18811.728515625</v>
      </c>
      <c r="AO45">
        <v>373.93209838867188</v>
      </c>
      <c r="AP45">
        <v>1202.205078125</v>
      </c>
      <c r="AQ45">
        <v>154.83000000000001</v>
      </c>
      <c r="AR45">
        <v>4.5</v>
      </c>
      <c r="AS45">
        <v>154.83000000000001</v>
      </c>
      <c r="AT45">
        <v>0.7</v>
      </c>
      <c r="AU45">
        <v>0.13869999999999999</v>
      </c>
      <c r="AV45">
        <v>45.853153228759766</v>
      </c>
      <c r="AW45">
        <v>0</v>
      </c>
      <c r="AX45">
        <v>0.2999613881111145</v>
      </c>
      <c r="AY45">
        <v>0</v>
      </c>
      <c r="AZ45">
        <v>0</v>
      </c>
    </row>
    <row r="46" spans="1:52" x14ac:dyDescent="0.3">
      <c r="A46" t="s">
        <v>45</v>
      </c>
      <c r="B46" t="s">
        <v>264</v>
      </c>
      <c r="C46" t="s">
        <v>458</v>
      </c>
      <c r="D46" t="s">
        <v>516</v>
      </c>
      <c r="E46">
        <v>48.300000000000004</v>
      </c>
      <c r="F46">
        <v>0.21739129722118378</v>
      </c>
      <c r="G46">
        <v>0</v>
      </c>
      <c r="H46">
        <v>0.21146488189697266</v>
      </c>
      <c r="I46">
        <v>0.25730490684509277</v>
      </c>
      <c r="J46">
        <v>7.8008651733398438E-2</v>
      </c>
      <c r="K46">
        <v>1.0887120850384235E-2</v>
      </c>
      <c r="L46">
        <v>1</v>
      </c>
      <c r="M46">
        <v>21941.283203125</v>
      </c>
      <c r="N46">
        <v>1.141399621963501</v>
      </c>
      <c r="O46">
        <v>0</v>
      </c>
      <c r="P46">
        <v>1</v>
      </c>
      <c r="Q46">
        <v>0</v>
      </c>
      <c r="R46">
        <v>0</v>
      </c>
      <c r="T46">
        <v>0.48490023612976074</v>
      </c>
      <c r="U46">
        <v>1.09498156234622E-3</v>
      </c>
      <c r="V46">
        <v>8.7719149887561798E-2</v>
      </c>
      <c r="W46">
        <v>2.2484645247459412E-2</v>
      </c>
      <c r="X46">
        <v>0.21146488189697266</v>
      </c>
      <c r="Y46">
        <v>0.25730490684509277</v>
      </c>
      <c r="Z46">
        <v>0</v>
      </c>
      <c r="AA46">
        <v>0</v>
      </c>
      <c r="AB46">
        <v>0</v>
      </c>
      <c r="AC46">
        <v>1</v>
      </c>
      <c r="AD46">
        <v>0</v>
      </c>
      <c r="AE46">
        <v>0</v>
      </c>
      <c r="AH46">
        <v>1059764</v>
      </c>
      <c r="AI46">
        <v>0</v>
      </c>
      <c r="AJ46">
        <v>2378.6328125</v>
      </c>
      <c r="AK46">
        <v>60.02</v>
      </c>
      <c r="AL46">
        <v>56</v>
      </c>
      <c r="AM46">
        <v>56</v>
      </c>
      <c r="AN46">
        <v>21941.283203125</v>
      </c>
      <c r="AO46">
        <v>0</v>
      </c>
      <c r="AP46">
        <v>2378.6328125</v>
      </c>
      <c r="AQ46">
        <v>55.62</v>
      </c>
      <c r="AR46">
        <v>3.37</v>
      </c>
      <c r="AS46">
        <v>55.62</v>
      </c>
      <c r="AT46">
        <v>0</v>
      </c>
      <c r="AU46">
        <v>0.23369999999999999</v>
      </c>
      <c r="AV46">
        <v>11.761676788330078</v>
      </c>
      <c r="AW46">
        <v>14.311299324035645</v>
      </c>
      <c r="AX46">
        <v>0.47913682460784912</v>
      </c>
      <c r="AY46">
        <v>0</v>
      </c>
      <c r="AZ46">
        <v>0</v>
      </c>
    </row>
    <row r="47" spans="1:52" x14ac:dyDescent="0.3">
      <c r="A47" t="s">
        <v>46</v>
      </c>
      <c r="B47" t="s">
        <v>265</v>
      </c>
      <c r="C47" t="s">
        <v>452</v>
      </c>
      <c r="D47" t="s">
        <v>510</v>
      </c>
      <c r="E47">
        <v>230.11</v>
      </c>
      <c r="F47">
        <v>3.8155663758516312E-2</v>
      </c>
      <c r="G47">
        <v>0</v>
      </c>
      <c r="H47">
        <v>0.11595919728279114</v>
      </c>
      <c r="I47">
        <v>0</v>
      </c>
      <c r="J47">
        <v>9.3056380748748779E-2</v>
      </c>
      <c r="K47">
        <v>2.695440873503685E-2</v>
      </c>
      <c r="L47">
        <v>0</v>
      </c>
      <c r="M47">
        <v>16561.392578125</v>
      </c>
      <c r="N47">
        <v>0.78028661012649536</v>
      </c>
      <c r="O47">
        <v>0</v>
      </c>
      <c r="P47">
        <v>0</v>
      </c>
      <c r="Q47">
        <v>0</v>
      </c>
      <c r="R47">
        <v>1</v>
      </c>
      <c r="S47">
        <v>10006.580078125</v>
      </c>
      <c r="T47">
        <v>0.25494390726089478</v>
      </c>
      <c r="U47">
        <v>0</v>
      </c>
      <c r="V47">
        <v>9.1304346919059753E-2</v>
      </c>
      <c r="W47">
        <v>4.7826081514358521E-2</v>
      </c>
      <c r="X47">
        <v>0.10869564861059189</v>
      </c>
      <c r="Y47">
        <v>0</v>
      </c>
      <c r="Z47">
        <v>0</v>
      </c>
      <c r="AA47">
        <v>1</v>
      </c>
      <c r="AB47">
        <v>0</v>
      </c>
      <c r="AC47">
        <v>0</v>
      </c>
      <c r="AD47">
        <v>0</v>
      </c>
      <c r="AE47">
        <v>1</v>
      </c>
      <c r="AF47">
        <v>0.83847165107727051</v>
      </c>
      <c r="AG47">
        <v>230</v>
      </c>
      <c r="AH47">
        <v>3810942</v>
      </c>
      <c r="AI47">
        <v>179.11868286132813</v>
      </c>
      <c r="AJ47">
        <v>616.8271484375</v>
      </c>
      <c r="AK47">
        <v>202.29</v>
      </c>
      <c r="AL47">
        <v>188.75</v>
      </c>
      <c r="AM47">
        <v>188.75</v>
      </c>
      <c r="AN47">
        <v>16561.392578125</v>
      </c>
      <c r="AO47">
        <v>0</v>
      </c>
      <c r="AP47">
        <v>616.8271484375</v>
      </c>
      <c r="AQ47">
        <v>229.71</v>
      </c>
      <c r="AR47">
        <v>54.83</v>
      </c>
      <c r="AS47">
        <v>229.70999999999998</v>
      </c>
      <c r="AT47">
        <v>0</v>
      </c>
      <c r="AU47">
        <v>4.3699999999999996E-2</v>
      </c>
      <c r="AV47">
        <v>26.636987686157227</v>
      </c>
      <c r="AW47">
        <v>0</v>
      </c>
      <c r="AX47">
        <v>0.23696413636207581</v>
      </c>
      <c r="AY47">
        <v>51311</v>
      </c>
      <c r="AZ47">
        <v>39585</v>
      </c>
    </row>
    <row r="48" spans="1:52" x14ac:dyDescent="0.3">
      <c r="A48" t="s">
        <v>47</v>
      </c>
      <c r="B48" t="s">
        <v>266</v>
      </c>
      <c r="C48" t="s">
        <v>446</v>
      </c>
      <c r="D48" t="s">
        <v>504</v>
      </c>
      <c r="E48">
        <v>534.76</v>
      </c>
      <c r="F48">
        <v>0.35109207034111023</v>
      </c>
      <c r="G48">
        <v>7.4799908325076103E-3</v>
      </c>
      <c r="H48">
        <v>0.15046301484107971</v>
      </c>
      <c r="I48">
        <v>0.47391554713249207</v>
      </c>
      <c r="J48">
        <v>0.10088351368904114</v>
      </c>
      <c r="K48">
        <v>6.5744936466217041E-2</v>
      </c>
      <c r="L48">
        <v>0</v>
      </c>
      <c r="M48">
        <v>20478.9140625</v>
      </c>
      <c r="N48">
        <v>1.0278657674789429</v>
      </c>
      <c r="O48">
        <v>0</v>
      </c>
      <c r="P48">
        <v>0</v>
      </c>
      <c r="Q48">
        <v>0</v>
      </c>
      <c r="R48">
        <v>1</v>
      </c>
      <c r="S48">
        <v>9427.0908203125</v>
      </c>
      <c r="T48">
        <v>0.67714190483093262</v>
      </c>
      <c r="U48">
        <v>2.7548209764063358E-3</v>
      </c>
      <c r="V48">
        <v>0.10606060922145844</v>
      </c>
      <c r="W48">
        <v>5.2341599017381668E-2</v>
      </c>
      <c r="X48">
        <v>0.13911846280097961</v>
      </c>
      <c r="Y48">
        <v>0.46969696879386902</v>
      </c>
      <c r="Z48">
        <v>0</v>
      </c>
      <c r="AA48">
        <v>0</v>
      </c>
      <c r="AB48">
        <v>0</v>
      </c>
      <c r="AC48">
        <v>0</v>
      </c>
      <c r="AD48">
        <v>0</v>
      </c>
      <c r="AE48">
        <v>1</v>
      </c>
      <c r="AF48">
        <v>0.97419917583465576</v>
      </c>
      <c r="AG48">
        <v>726</v>
      </c>
      <c r="AH48">
        <v>10951304</v>
      </c>
      <c r="AI48">
        <v>1040.4144287109375</v>
      </c>
      <c r="AJ48">
        <v>7646.265625</v>
      </c>
      <c r="AK48">
        <v>550.24999999999989</v>
      </c>
      <c r="AL48">
        <v>513.41</v>
      </c>
      <c r="AM48">
        <v>513.41</v>
      </c>
      <c r="AN48">
        <v>20478.9140625</v>
      </c>
      <c r="AO48">
        <v>0</v>
      </c>
      <c r="AP48">
        <v>7646.265625</v>
      </c>
      <c r="AQ48">
        <v>497.44</v>
      </c>
      <c r="AR48">
        <v>53.26</v>
      </c>
      <c r="AS48">
        <v>499.52</v>
      </c>
      <c r="AT48">
        <v>2</v>
      </c>
      <c r="AU48">
        <v>0.40389999999999998</v>
      </c>
      <c r="AV48">
        <v>75.159286499023438</v>
      </c>
      <c r="AW48">
        <v>236.73030090332031</v>
      </c>
      <c r="AX48">
        <v>0.71295255422592163</v>
      </c>
      <c r="AY48">
        <v>141690</v>
      </c>
      <c r="AZ48">
        <v>109311</v>
      </c>
    </row>
    <row r="49" spans="1:52" x14ac:dyDescent="0.3">
      <c r="A49" t="s">
        <v>48</v>
      </c>
      <c r="B49" t="s">
        <v>267</v>
      </c>
      <c r="C49" t="s">
        <v>466</v>
      </c>
      <c r="D49" t="s">
        <v>524</v>
      </c>
      <c r="E49">
        <v>843.0200000000001</v>
      </c>
      <c r="F49">
        <v>8.0662377178668976E-2</v>
      </c>
      <c r="G49">
        <v>4.7448459081351757E-3</v>
      </c>
      <c r="H49">
        <v>0.22137816250324249</v>
      </c>
      <c r="I49">
        <v>0.30605283379554749</v>
      </c>
      <c r="J49">
        <v>0.12808625400066376</v>
      </c>
      <c r="K49">
        <v>8.7568730115890503E-2</v>
      </c>
      <c r="L49">
        <v>0</v>
      </c>
      <c r="M49">
        <v>14361.607421875</v>
      </c>
      <c r="N49">
        <v>0.93356657028198242</v>
      </c>
      <c r="O49">
        <v>1</v>
      </c>
      <c r="P49">
        <v>0</v>
      </c>
      <c r="Q49">
        <v>0</v>
      </c>
      <c r="R49">
        <v>0</v>
      </c>
      <c r="S49">
        <v>8007.54345703125</v>
      </c>
      <c r="T49">
        <v>0.2535889744758606</v>
      </c>
      <c r="U49">
        <v>4.2372881434857845E-3</v>
      </c>
      <c r="V49">
        <v>0.11440678685903549</v>
      </c>
      <c r="W49">
        <v>7.0974573493003845E-2</v>
      </c>
      <c r="X49">
        <v>0.22351694107055664</v>
      </c>
      <c r="Y49">
        <v>0.29555085301399231</v>
      </c>
      <c r="Z49">
        <v>0</v>
      </c>
      <c r="AA49">
        <v>0</v>
      </c>
      <c r="AB49">
        <v>1</v>
      </c>
      <c r="AC49">
        <v>0</v>
      </c>
      <c r="AD49">
        <v>0</v>
      </c>
      <c r="AE49">
        <v>0</v>
      </c>
      <c r="AF49">
        <v>0.84338617324829102</v>
      </c>
      <c r="AG49">
        <v>944</v>
      </c>
      <c r="AH49">
        <v>12107122</v>
      </c>
      <c r="AI49">
        <v>183.173583984375</v>
      </c>
      <c r="AJ49">
        <v>2125.1357421875</v>
      </c>
      <c r="AK49">
        <v>834.31</v>
      </c>
      <c r="AL49">
        <v>778.45</v>
      </c>
      <c r="AM49">
        <v>778.45</v>
      </c>
      <c r="AN49">
        <v>14361.607421875</v>
      </c>
      <c r="AO49">
        <v>0</v>
      </c>
      <c r="AP49">
        <v>2125.1357421875</v>
      </c>
      <c r="AQ49">
        <v>787.6400000000001</v>
      </c>
      <c r="AR49">
        <v>46.76</v>
      </c>
      <c r="AS49">
        <v>795.39</v>
      </c>
      <c r="AT49">
        <v>4</v>
      </c>
      <c r="AU49">
        <v>9.9000000000000005E-2</v>
      </c>
      <c r="AV49">
        <v>176.08197021484375</v>
      </c>
      <c r="AW49">
        <v>243.43136596679688</v>
      </c>
      <c r="AX49">
        <v>0.2337099015712738</v>
      </c>
      <c r="AY49">
        <v>406660</v>
      </c>
      <c r="AZ49">
        <v>313730</v>
      </c>
    </row>
    <row r="50" spans="1:52" x14ac:dyDescent="0.3">
      <c r="A50" t="s">
        <v>49</v>
      </c>
      <c r="B50" t="s">
        <v>268</v>
      </c>
      <c r="C50" t="s">
        <v>451</v>
      </c>
      <c r="D50" t="s">
        <v>509</v>
      </c>
      <c r="E50">
        <v>332.46000000000004</v>
      </c>
      <c r="F50">
        <v>0.33213019371032715</v>
      </c>
      <c r="G50">
        <v>0</v>
      </c>
      <c r="H50">
        <v>0.29538583755493164</v>
      </c>
      <c r="I50">
        <v>0</v>
      </c>
      <c r="J50">
        <v>0.12899000942707062</v>
      </c>
      <c r="K50">
        <v>8.3279997110366821E-2</v>
      </c>
      <c r="L50">
        <v>0</v>
      </c>
      <c r="M50">
        <v>15852.1748046875</v>
      </c>
      <c r="N50">
        <v>0.91565465927124023</v>
      </c>
      <c r="O50">
        <v>1</v>
      </c>
      <c r="P50">
        <v>0</v>
      </c>
      <c r="Q50">
        <v>0</v>
      </c>
      <c r="R50">
        <v>0</v>
      </c>
      <c r="S50">
        <v>10326.8974609375</v>
      </c>
      <c r="T50">
        <v>0.63362252712249756</v>
      </c>
      <c r="U50">
        <v>0</v>
      </c>
      <c r="V50">
        <v>0.11999999731779099</v>
      </c>
      <c r="W50">
        <v>9.4285719096660614E-2</v>
      </c>
      <c r="X50">
        <v>0.29714286327362061</v>
      </c>
      <c r="Y50">
        <v>0</v>
      </c>
      <c r="Z50">
        <v>0</v>
      </c>
      <c r="AA50">
        <v>0</v>
      </c>
      <c r="AB50">
        <v>1</v>
      </c>
      <c r="AC50">
        <v>0</v>
      </c>
      <c r="AD50">
        <v>0</v>
      </c>
      <c r="AE50">
        <v>0</v>
      </c>
      <c r="AF50">
        <v>1.0645966529846191</v>
      </c>
      <c r="AG50">
        <v>350</v>
      </c>
      <c r="AH50">
        <v>5270214</v>
      </c>
      <c r="AI50">
        <v>0</v>
      </c>
      <c r="AJ50">
        <v>2153.041015625</v>
      </c>
      <c r="AK50">
        <v>333.94999999999993</v>
      </c>
      <c r="AL50">
        <v>311.58999999999997</v>
      </c>
      <c r="AM50">
        <v>311.58999999999997</v>
      </c>
      <c r="AN50">
        <v>15852.1748046875</v>
      </c>
      <c r="AO50">
        <v>0</v>
      </c>
      <c r="AP50">
        <v>2153.041015625</v>
      </c>
      <c r="AQ50">
        <v>324.01</v>
      </c>
      <c r="AR50">
        <v>45.15</v>
      </c>
      <c r="AS50">
        <v>324.52</v>
      </c>
      <c r="AT50">
        <v>1.36</v>
      </c>
      <c r="AU50">
        <v>0.33139999999999997</v>
      </c>
      <c r="AV50">
        <v>95.858612060546875</v>
      </c>
      <c r="AW50">
        <v>0</v>
      </c>
      <c r="AX50">
        <v>0.60292017459869385</v>
      </c>
      <c r="AY50">
        <v>270700</v>
      </c>
      <c r="AZ50">
        <v>208839</v>
      </c>
    </row>
    <row r="51" spans="1:52" x14ac:dyDescent="0.3">
      <c r="A51" t="s">
        <v>50</v>
      </c>
      <c r="B51" t="s">
        <v>269</v>
      </c>
      <c r="C51" t="s">
        <v>466</v>
      </c>
      <c r="D51" t="s">
        <v>524</v>
      </c>
      <c r="E51">
        <v>224.5</v>
      </c>
      <c r="F51">
        <v>2.5612471625208855E-2</v>
      </c>
      <c r="G51">
        <v>0</v>
      </c>
      <c r="H51">
        <v>0.13768839836120605</v>
      </c>
      <c r="I51">
        <v>0</v>
      </c>
      <c r="J51">
        <v>0.10463201999664307</v>
      </c>
      <c r="K51">
        <v>4.3760444968938828E-2</v>
      </c>
      <c r="L51">
        <v>0</v>
      </c>
      <c r="M51">
        <v>13877.951171875</v>
      </c>
      <c r="N51">
        <v>0.79992043972015381</v>
      </c>
      <c r="O51">
        <v>0</v>
      </c>
      <c r="P51">
        <v>1</v>
      </c>
      <c r="Q51">
        <v>0</v>
      </c>
      <c r="R51">
        <v>0</v>
      </c>
      <c r="S51">
        <v>11112.5263671875</v>
      </c>
      <c r="T51">
        <v>0.30291971564292908</v>
      </c>
      <c r="U51">
        <v>0</v>
      </c>
      <c r="V51">
        <v>8.633093535900116E-2</v>
      </c>
      <c r="W51">
        <v>5.0359711050987244E-2</v>
      </c>
      <c r="X51">
        <v>0.1366906464099884</v>
      </c>
      <c r="Y51">
        <v>0</v>
      </c>
      <c r="Z51">
        <v>0</v>
      </c>
      <c r="AA51">
        <v>1</v>
      </c>
      <c r="AB51">
        <v>0</v>
      </c>
      <c r="AC51">
        <v>1</v>
      </c>
      <c r="AD51">
        <v>0</v>
      </c>
      <c r="AE51">
        <v>0</v>
      </c>
      <c r="AF51">
        <v>0.8756331205368042</v>
      </c>
      <c r="AG51">
        <v>139</v>
      </c>
      <c r="AH51">
        <v>3115600</v>
      </c>
      <c r="AI51">
        <v>425.49221801757813</v>
      </c>
      <c r="AJ51">
        <v>963.23828125</v>
      </c>
      <c r="AK51">
        <v>224.18</v>
      </c>
      <c r="AL51">
        <v>209.17</v>
      </c>
      <c r="AM51">
        <v>209.17</v>
      </c>
      <c r="AN51">
        <v>13877.951171875</v>
      </c>
      <c r="AO51">
        <v>0</v>
      </c>
      <c r="AP51">
        <v>963.23828125</v>
      </c>
      <c r="AQ51">
        <v>227</v>
      </c>
      <c r="AR51">
        <v>30.5</v>
      </c>
      <c r="AS51">
        <v>227</v>
      </c>
      <c r="AT51">
        <v>0</v>
      </c>
      <c r="AU51">
        <v>4.19E-2</v>
      </c>
      <c r="AV51">
        <v>31.255266189575195</v>
      </c>
      <c r="AW51">
        <v>0</v>
      </c>
      <c r="AX51">
        <v>0.29463487863540649</v>
      </c>
      <c r="AY51">
        <v>37641</v>
      </c>
      <c r="AZ51">
        <v>29040</v>
      </c>
    </row>
    <row r="52" spans="1:52" x14ac:dyDescent="0.3">
      <c r="A52" t="s">
        <v>51</v>
      </c>
      <c r="B52" t="s">
        <v>270</v>
      </c>
      <c r="C52" t="s">
        <v>467</v>
      </c>
      <c r="D52" t="s">
        <v>525</v>
      </c>
      <c r="E52">
        <v>122.91</v>
      </c>
      <c r="F52">
        <v>0.16857863962650299</v>
      </c>
      <c r="G52">
        <v>4.3934588320553303E-3</v>
      </c>
      <c r="H52">
        <v>0.11652728915214539</v>
      </c>
      <c r="I52">
        <v>0</v>
      </c>
      <c r="J52">
        <v>8.0815151333808899E-2</v>
      </c>
      <c r="K52">
        <v>7.8197196125984192E-2</v>
      </c>
      <c r="L52">
        <v>0</v>
      </c>
      <c r="M52">
        <v>13929.3955078125</v>
      </c>
      <c r="N52">
        <v>0.80856806039810181</v>
      </c>
      <c r="O52">
        <v>0</v>
      </c>
      <c r="P52">
        <v>1</v>
      </c>
      <c r="Q52">
        <v>0</v>
      </c>
      <c r="R52">
        <v>0</v>
      </c>
      <c r="S52">
        <v>9946.1953125</v>
      </c>
      <c r="T52">
        <v>0.3393462598323822</v>
      </c>
      <c r="U52">
        <v>7.8125E-3</v>
      </c>
      <c r="V52">
        <v>0.109375</v>
      </c>
      <c r="W52">
        <v>6.25E-2</v>
      </c>
      <c r="X52">
        <v>7.8125E-2</v>
      </c>
      <c r="Y52">
        <v>0</v>
      </c>
      <c r="Z52">
        <v>0</v>
      </c>
      <c r="AA52">
        <v>1</v>
      </c>
      <c r="AB52">
        <v>0</v>
      </c>
      <c r="AC52">
        <v>1</v>
      </c>
      <c r="AD52">
        <v>0</v>
      </c>
      <c r="AE52">
        <v>0</v>
      </c>
      <c r="AF52">
        <v>0.82456278800964355</v>
      </c>
      <c r="AG52">
        <v>128</v>
      </c>
      <c r="AH52">
        <v>1712062</v>
      </c>
      <c r="AI52">
        <v>390.16354370117188</v>
      </c>
      <c r="AJ52">
        <v>1072.158203125</v>
      </c>
      <c r="AK52">
        <v>130.9</v>
      </c>
      <c r="AL52">
        <v>122.14</v>
      </c>
      <c r="AM52">
        <v>122.14</v>
      </c>
      <c r="AN52">
        <v>13929.3955078125</v>
      </c>
      <c r="AO52">
        <v>0</v>
      </c>
      <c r="AP52">
        <v>1072.158203125</v>
      </c>
      <c r="AQ52">
        <v>137.11000000000001</v>
      </c>
      <c r="AR52">
        <v>23.5</v>
      </c>
      <c r="AS52">
        <v>138.11000000000001</v>
      </c>
      <c r="AT52">
        <v>0</v>
      </c>
      <c r="AU52">
        <v>0.17480000000000001</v>
      </c>
      <c r="AV52">
        <v>16.093584060668945</v>
      </c>
      <c r="AW52">
        <v>0</v>
      </c>
      <c r="AX52">
        <v>0.3987114429473877</v>
      </c>
      <c r="AY52">
        <v>117407</v>
      </c>
      <c r="AZ52">
        <v>90577</v>
      </c>
    </row>
    <row r="53" spans="1:52" x14ac:dyDescent="0.3">
      <c r="A53" t="s">
        <v>52</v>
      </c>
      <c r="B53" t="s">
        <v>271</v>
      </c>
      <c r="C53" t="s">
        <v>466</v>
      </c>
      <c r="D53" t="s">
        <v>524</v>
      </c>
      <c r="E53">
        <v>881.69999999999993</v>
      </c>
      <c r="F53">
        <v>4.6784620732069016E-2</v>
      </c>
      <c r="G53">
        <v>1.0207553394138813E-2</v>
      </c>
      <c r="H53">
        <v>0.30790397524833679</v>
      </c>
      <c r="I53">
        <v>0</v>
      </c>
      <c r="J53">
        <v>7.095327228307724E-2</v>
      </c>
      <c r="K53">
        <v>4.8995565623044968E-2</v>
      </c>
      <c r="L53">
        <v>0</v>
      </c>
      <c r="M53">
        <v>14248.8076171875</v>
      </c>
      <c r="N53">
        <v>0.7808300256729126</v>
      </c>
      <c r="O53">
        <v>0</v>
      </c>
      <c r="P53">
        <v>0</v>
      </c>
      <c r="Q53">
        <v>0</v>
      </c>
      <c r="R53">
        <v>1</v>
      </c>
      <c r="S53">
        <v>9871.75</v>
      </c>
      <c r="T53">
        <v>0.20402213931083679</v>
      </c>
      <c r="U53">
        <v>1.2558870017528534E-2</v>
      </c>
      <c r="V53">
        <v>8.1632651388645172E-2</v>
      </c>
      <c r="W53">
        <v>7.5353212654590607E-2</v>
      </c>
      <c r="X53">
        <v>0.31083202362060547</v>
      </c>
      <c r="Y53">
        <v>0</v>
      </c>
      <c r="Z53">
        <v>0</v>
      </c>
      <c r="AA53">
        <v>0</v>
      </c>
      <c r="AB53">
        <v>0</v>
      </c>
      <c r="AC53">
        <v>0</v>
      </c>
      <c r="AD53">
        <v>0</v>
      </c>
      <c r="AE53">
        <v>1</v>
      </c>
      <c r="AF53">
        <v>0.76641780138015747</v>
      </c>
      <c r="AG53">
        <v>637</v>
      </c>
      <c r="AH53">
        <v>12563174</v>
      </c>
      <c r="AI53">
        <v>138.69003295898438</v>
      </c>
      <c r="AJ53">
        <v>1069.2216796875</v>
      </c>
      <c r="AK53">
        <v>905.62999999999988</v>
      </c>
      <c r="AL53">
        <v>845</v>
      </c>
      <c r="AM53">
        <v>845</v>
      </c>
      <c r="AN53">
        <v>14248.8076171875</v>
      </c>
      <c r="AO53">
        <v>0</v>
      </c>
      <c r="AP53">
        <v>1069.2216796875</v>
      </c>
      <c r="AQ53">
        <v>883.05</v>
      </c>
      <c r="AR53">
        <v>72.489999999999995</v>
      </c>
      <c r="AS53">
        <v>884.6099999999999</v>
      </c>
      <c r="AT53">
        <v>4</v>
      </c>
      <c r="AU53">
        <v>5.1400000000000001E-2</v>
      </c>
      <c r="AV53">
        <v>272.37493896484375</v>
      </c>
      <c r="AW53">
        <v>0</v>
      </c>
      <c r="AX53">
        <v>0.20070368051528931</v>
      </c>
      <c r="AY53">
        <v>308552</v>
      </c>
      <c r="AZ53">
        <v>238042</v>
      </c>
    </row>
    <row r="54" spans="1:52" x14ac:dyDescent="0.3">
      <c r="A54" t="s">
        <v>53</v>
      </c>
      <c r="B54" t="s">
        <v>272</v>
      </c>
      <c r="C54" t="s">
        <v>443</v>
      </c>
      <c r="D54" t="s">
        <v>501</v>
      </c>
      <c r="E54">
        <v>120.4</v>
      </c>
      <c r="F54">
        <v>0.15423588454723358</v>
      </c>
      <c r="G54">
        <v>0</v>
      </c>
      <c r="H54">
        <v>0.32673990726470947</v>
      </c>
      <c r="I54">
        <v>0</v>
      </c>
      <c r="J54">
        <v>0.17216834425926208</v>
      </c>
      <c r="K54">
        <v>3.0638193711638451E-2</v>
      </c>
      <c r="L54">
        <v>0</v>
      </c>
      <c r="M54">
        <v>16701.76171875</v>
      </c>
      <c r="N54">
        <v>0.929817795753479</v>
      </c>
      <c r="O54">
        <v>0</v>
      </c>
      <c r="P54">
        <v>1</v>
      </c>
      <c r="Q54">
        <v>0</v>
      </c>
      <c r="R54">
        <v>0</v>
      </c>
      <c r="S54">
        <v>9334.146484375</v>
      </c>
      <c r="T54">
        <v>0.42472290992736816</v>
      </c>
      <c r="U54">
        <v>0</v>
      </c>
      <c r="V54">
        <v>0.13709677755832672</v>
      </c>
      <c r="W54">
        <v>3.2258063554763794E-2</v>
      </c>
      <c r="X54">
        <v>0.33064517378807068</v>
      </c>
      <c r="Y54">
        <v>0</v>
      </c>
      <c r="Z54">
        <v>0</v>
      </c>
      <c r="AA54">
        <v>1</v>
      </c>
      <c r="AB54">
        <v>0</v>
      </c>
      <c r="AC54">
        <v>1</v>
      </c>
      <c r="AD54">
        <v>0</v>
      </c>
      <c r="AE54">
        <v>0</v>
      </c>
      <c r="AF54">
        <v>1.0404114723205566</v>
      </c>
      <c r="AG54">
        <v>124</v>
      </c>
      <c r="AH54">
        <v>2010892.125</v>
      </c>
      <c r="AI54">
        <v>467.84884643554688</v>
      </c>
      <c r="AJ54">
        <v>2240.423828125</v>
      </c>
      <c r="AK54">
        <v>128.19</v>
      </c>
      <c r="AL54">
        <v>119.61</v>
      </c>
      <c r="AM54">
        <v>119.61</v>
      </c>
      <c r="AN54">
        <v>17047.400390625</v>
      </c>
      <c r="AO54">
        <v>345.6395263671875</v>
      </c>
      <c r="AP54">
        <v>1894.78515625</v>
      </c>
      <c r="AQ54">
        <v>124.34</v>
      </c>
      <c r="AR54">
        <v>14.14</v>
      </c>
      <c r="AS54">
        <v>126.91999999999999</v>
      </c>
      <c r="AT54">
        <v>0</v>
      </c>
      <c r="AU54">
        <v>0.1885</v>
      </c>
      <c r="AV54">
        <v>41.469829559326172</v>
      </c>
      <c r="AW54">
        <v>0</v>
      </c>
      <c r="AX54">
        <v>0.46770155429840088</v>
      </c>
      <c r="AY54">
        <v>0</v>
      </c>
      <c r="AZ54">
        <v>0</v>
      </c>
    </row>
    <row r="55" spans="1:52" x14ac:dyDescent="0.3">
      <c r="A55" t="s">
        <v>54</v>
      </c>
      <c r="B55" t="s">
        <v>273</v>
      </c>
      <c r="C55" t="s">
        <v>438</v>
      </c>
      <c r="D55" t="s">
        <v>496</v>
      </c>
      <c r="E55">
        <v>57.55</v>
      </c>
      <c r="F55">
        <v>0.22258904576301575</v>
      </c>
      <c r="G55">
        <v>0</v>
      </c>
      <c r="H55">
        <v>0.21146488189697266</v>
      </c>
      <c r="I55">
        <v>0.25730490684509277</v>
      </c>
      <c r="J55">
        <v>0.14292995631694794</v>
      </c>
      <c r="K55">
        <v>8.8395670056343079E-2</v>
      </c>
      <c r="L55">
        <v>1</v>
      </c>
      <c r="M55">
        <v>15444.673828125</v>
      </c>
      <c r="N55">
        <v>1.2761813402175903</v>
      </c>
      <c r="O55">
        <v>0</v>
      </c>
      <c r="P55">
        <v>1</v>
      </c>
      <c r="Q55">
        <v>0</v>
      </c>
      <c r="R55">
        <v>0</v>
      </c>
      <c r="T55">
        <v>0.49247416853904724</v>
      </c>
      <c r="U55">
        <v>1.0837384033948183E-3</v>
      </c>
      <c r="V55">
        <v>0.12930485606193542</v>
      </c>
      <c r="W55">
        <v>6.6002905368804932E-2</v>
      </c>
      <c r="X55">
        <v>0.21146488189697266</v>
      </c>
      <c r="Y55">
        <v>0.25730490684509277</v>
      </c>
      <c r="Z55">
        <v>0</v>
      </c>
      <c r="AA55">
        <v>0</v>
      </c>
      <c r="AB55">
        <v>0</v>
      </c>
      <c r="AC55">
        <v>1</v>
      </c>
      <c r="AD55">
        <v>0</v>
      </c>
      <c r="AE55">
        <v>0</v>
      </c>
      <c r="AH55">
        <v>888841</v>
      </c>
      <c r="AI55">
        <v>28.566463470458984</v>
      </c>
      <c r="AJ55">
        <v>969.41796875</v>
      </c>
      <c r="AK55">
        <v>66.53</v>
      </c>
      <c r="AL55">
        <v>62.08</v>
      </c>
      <c r="AM55">
        <v>62.08</v>
      </c>
      <c r="AN55">
        <v>15444.673828125</v>
      </c>
      <c r="AO55">
        <v>0</v>
      </c>
      <c r="AP55">
        <v>969.41796875</v>
      </c>
      <c r="AQ55">
        <v>63.879999999999995</v>
      </c>
      <c r="AR55">
        <v>5</v>
      </c>
      <c r="AS55">
        <v>63.879999999999995</v>
      </c>
      <c r="AT55">
        <v>0</v>
      </c>
      <c r="AU55">
        <v>0.22539999999999999</v>
      </c>
      <c r="AV55">
        <v>13.508377075195313</v>
      </c>
      <c r="AW55">
        <v>16.436637878417969</v>
      </c>
      <c r="AX55">
        <v>0.48495349287986755</v>
      </c>
      <c r="AY55">
        <v>0</v>
      </c>
      <c r="AZ55">
        <v>0</v>
      </c>
    </row>
    <row r="56" spans="1:52" x14ac:dyDescent="0.3">
      <c r="A56" t="s">
        <v>55</v>
      </c>
      <c r="B56" t="s">
        <v>274</v>
      </c>
      <c r="C56" t="s">
        <v>463</v>
      </c>
      <c r="D56" t="s">
        <v>521</v>
      </c>
      <c r="E56">
        <v>7</v>
      </c>
      <c r="F56">
        <v>0.57142859697341919</v>
      </c>
      <c r="G56">
        <v>0</v>
      </c>
      <c r="H56">
        <v>0.21146488189697266</v>
      </c>
      <c r="I56">
        <v>0.25730490684509277</v>
      </c>
      <c r="J56">
        <v>8.144368976354599E-2</v>
      </c>
      <c r="K56">
        <v>0.15128496289253235</v>
      </c>
      <c r="L56">
        <v>1</v>
      </c>
      <c r="M56">
        <v>24789.572265625</v>
      </c>
      <c r="N56">
        <v>1.3638440370559692</v>
      </c>
      <c r="O56">
        <v>0</v>
      </c>
      <c r="P56">
        <v>1</v>
      </c>
      <c r="Q56">
        <v>0</v>
      </c>
      <c r="R56">
        <v>0</v>
      </c>
      <c r="T56">
        <v>1.0106842517852783</v>
      </c>
      <c r="U56">
        <v>1.6178596997633576E-3</v>
      </c>
      <c r="V56">
        <v>0.10160408169031143</v>
      </c>
      <c r="W56">
        <v>0.11210417002439499</v>
      </c>
      <c r="X56">
        <v>0.21146488189697266</v>
      </c>
      <c r="Y56">
        <v>0.25730490684509277</v>
      </c>
      <c r="Z56">
        <v>0</v>
      </c>
      <c r="AA56">
        <v>0</v>
      </c>
      <c r="AB56">
        <v>0</v>
      </c>
      <c r="AC56">
        <v>1</v>
      </c>
      <c r="AD56">
        <v>0</v>
      </c>
      <c r="AE56">
        <v>0</v>
      </c>
      <c r="AH56">
        <v>173527</v>
      </c>
      <c r="AI56">
        <v>153.85714721679688</v>
      </c>
      <c r="AJ56">
        <v>9201.0009765625</v>
      </c>
      <c r="AK56">
        <v>5.6899999999999995</v>
      </c>
      <c r="AL56">
        <v>5.31</v>
      </c>
      <c r="AM56">
        <v>10.81</v>
      </c>
      <c r="AN56">
        <v>24789.572265625</v>
      </c>
      <c r="AO56">
        <v>0</v>
      </c>
      <c r="AP56">
        <v>9201.0009765625</v>
      </c>
      <c r="AQ56">
        <v>4.5</v>
      </c>
      <c r="AR56">
        <v>0</v>
      </c>
      <c r="AS56">
        <v>4.5</v>
      </c>
      <c r="AT56">
        <v>0</v>
      </c>
      <c r="AU56">
        <v>0.83330000000000004</v>
      </c>
      <c r="AV56">
        <v>0.95159196853637695</v>
      </c>
      <c r="AW56">
        <v>1.1578720808029175</v>
      </c>
      <c r="AX56">
        <v>0.89472025632858276</v>
      </c>
      <c r="AY56">
        <v>18249</v>
      </c>
      <c r="AZ56">
        <v>14078</v>
      </c>
    </row>
    <row r="57" spans="1:52" x14ac:dyDescent="0.3">
      <c r="A57" t="s">
        <v>56</v>
      </c>
      <c r="B57" t="s">
        <v>275</v>
      </c>
      <c r="C57" t="s">
        <v>444</v>
      </c>
      <c r="D57" t="s">
        <v>502</v>
      </c>
      <c r="E57">
        <v>283.73</v>
      </c>
      <c r="F57">
        <v>0.20001409947872162</v>
      </c>
      <c r="G57">
        <v>0</v>
      </c>
      <c r="H57">
        <v>0.32899379730224609</v>
      </c>
      <c r="I57">
        <v>0</v>
      </c>
      <c r="J57">
        <v>0.11502531170845032</v>
      </c>
      <c r="K57">
        <v>5.8219157159328461E-2</v>
      </c>
      <c r="L57">
        <v>0</v>
      </c>
      <c r="M57">
        <v>18069.6015625</v>
      </c>
      <c r="N57">
        <v>0.85130214691162109</v>
      </c>
      <c r="O57">
        <v>0</v>
      </c>
      <c r="P57">
        <v>0</v>
      </c>
      <c r="Q57">
        <v>0</v>
      </c>
      <c r="R57">
        <v>1</v>
      </c>
      <c r="S57">
        <v>10077.619140625</v>
      </c>
      <c r="T57">
        <v>0.41881221532821655</v>
      </c>
      <c r="U57">
        <v>0</v>
      </c>
      <c r="V57">
        <v>7.2815537452697754E-2</v>
      </c>
      <c r="W57">
        <v>0.10194174945354462</v>
      </c>
      <c r="X57">
        <v>0.33980581164360046</v>
      </c>
      <c r="Y57">
        <v>0</v>
      </c>
      <c r="Z57">
        <v>0</v>
      </c>
      <c r="AA57">
        <v>1</v>
      </c>
      <c r="AB57">
        <v>0</v>
      </c>
      <c r="AC57">
        <v>0</v>
      </c>
      <c r="AD57">
        <v>0</v>
      </c>
      <c r="AE57">
        <v>1</v>
      </c>
      <c r="AF57">
        <v>0.88475751876831055</v>
      </c>
      <c r="AG57">
        <v>206</v>
      </c>
      <c r="AH57">
        <v>5126888</v>
      </c>
      <c r="AI57">
        <v>0</v>
      </c>
      <c r="AJ57">
        <v>1946.724609375</v>
      </c>
      <c r="AK57">
        <v>308.34000000000003</v>
      </c>
      <c r="AL57">
        <v>287.7</v>
      </c>
      <c r="AM57">
        <v>287.7</v>
      </c>
      <c r="AN57">
        <v>18069.6015625</v>
      </c>
      <c r="AO57">
        <v>0</v>
      </c>
      <c r="AP57">
        <v>1946.724609375</v>
      </c>
      <c r="AQ57">
        <v>287.27999999999997</v>
      </c>
      <c r="AR57">
        <v>27.4</v>
      </c>
      <c r="AS57">
        <v>289.56000000000006</v>
      </c>
      <c r="AT57">
        <v>2</v>
      </c>
      <c r="AU57">
        <v>0.221</v>
      </c>
      <c r="AV57">
        <v>95.263442993164063</v>
      </c>
      <c r="AW57">
        <v>0</v>
      </c>
      <c r="AX57">
        <v>0.48527944087982178</v>
      </c>
      <c r="AY57">
        <v>159419</v>
      </c>
      <c r="AZ57">
        <v>122988</v>
      </c>
    </row>
    <row r="58" spans="1:52" x14ac:dyDescent="0.3">
      <c r="A58" t="s">
        <v>57</v>
      </c>
      <c r="B58" t="s">
        <v>276</v>
      </c>
      <c r="C58" t="s">
        <v>453</v>
      </c>
      <c r="D58" t="s">
        <v>511</v>
      </c>
      <c r="E58">
        <v>47</v>
      </c>
      <c r="F58">
        <v>0.24468085169792175</v>
      </c>
      <c r="G58">
        <v>0</v>
      </c>
      <c r="H58">
        <v>0.21146488189697266</v>
      </c>
      <c r="I58">
        <v>0.25730490684509277</v>
      </c>
      <c r="J58">
        <v>0</v>
      </c>
      <c r="K58">
        <v>0.12465254962444305</v>
      </c>
      <c r="L58">
        <v>1</v>
      </c>
      <c r="M58">
        <v>16668</v>
      </c>
      <c r="N58">
        <v>1.1573138236999512</v>
      </c>
      <c r="O58">
        <v>0</v>
      </c>
      <c r="P58">
        <v>1</v>
      </c>
      <c r="Q58">
        <v>0</v>
      </c>
      <c r="R58">
        <v>0</v>
      </c>
      <c r="T58">
        <v>0.52540045976638794</v>
      </c>
      <c r="U58">
        <v>1.131670200265944E-3</v>
      </c>
      <c r="V58">
        <v>3.8843970745801926E-2</v>
      </c>
      <c r="W58">
        <v>8.6956515908241272E-2</v>
      </c>
      <c r="X58">
        <v>0.21146488189697266</v>
      </c>
      <c r="Y58">
        <v>0.25730490684509277</v>
      </c>
      <c r="Z58">
        <v>0</v>
      </c>
      <c r="AA58">
        <v>0</v>
      </c>
      <c r="AB58">
        <v>0</v>
      </c>
      <c r="AC58">
        <v>1</v>
      </c>
      <c r="AD58">
        <v>0</v>
      </c>
      <c r="AE58">
        <v>0</v>
      </c>
      <c r="AH58">
        <v>783396</v>
      </c>
      <c r="AI58">
        <v>201.2127685546875</v>
      </c>
      <c r="AJ58">
        <v>214.89453125</v>
      </c>
      <c r="AK58">
        <v>45.349999999999994</v>
      </c>
      <c r="AL58">
        <v>42.31</v>
      </c>
      <c r="AM58">
        <v>42.31</v>
      </c>
      <c r="AN58">
        <v>16668</v>
      </c>
      <c r="AO58">
        <v>0</v>
      </c>
      <c r="AP58">
        <v>214.89453125</v>
      </c>
      <c r="AQ58">
        <v>43.5</v>
      </c>
      <c r="AR58">
        <v>5</v>
      </c>
      <c r="AS58">
        <v>43.5</v>
      </c>
      <c r="AT58">
        <v>0</v>
      </c>
      <c r="AU58">
        <v>0.2414</v>
      </c>
      <c r="AV58">
        <v>9.1987228393554688</v>
      </c>
      <c r="AW58">
        <v>11.192763328552246</v>
      </c>
      <c r="AX58">
        <v>0.51111602783203125</v>
      </c>
      <c r="AY58">
        <v>0</v>
      </c>
      <c r="AZ58">
        <v>0</v>
      </c>
    </row>
    <row r="59" spans="1:52" x14ac:dyDescent="0.3">
      <c r="A59" t="s">
        <v>58</v>
      </c>
      <c r="B59" t="s">
        <v>277</v>
      </c>
      <c r="C59" t="s">
        <v>463</v>
      </c>
      <c r="D59" t="s">
        <v>521</v>
      </c>
      <c r="E59">
        <v>24</v>
      </c>
      <c r="F59">
        <v>0.28125</v>
      </c>
      <c r="G59">
        <v>0</v>
      </c>
      <c r="H59">
        <v>0.21146488189697266</v>
      </c>
      <c r="I59">
        <v>0.25730490684509277</v>
      </c>
      <c r="J59">
        <v>8.4339648485183716E-2</v>
      </c>
      <c r="K59">
        <v>7.0705980062484741E-2</v>
      </c>
      <c r="L59">
        <v>1</v>
      </c>
      <c r="M59">
        <v>16855.083984375</v>
      </c>
      <c r="N59">
        <v>1.205054759979248</v>
      </c>
      <c r="O59">
        <v>0</v>
      </c>
      <c r="P59">
        <v>1</v>
      </c>
      <c r="Q59">
        <v>0</v>
      </c>
      <c r="R59">
        <v>0</v>
      </c>
      <c r="T59">
        <v>0.57998573780059814</v>
      </c>
      <c r="U59">
        <v>1.221640151925385E-3</v>
      </c>
      <c r="V59">
        <v>9.3884930014610291E-2</v>
      </c>
      <c r="W59">
        <v>5.7909779250621796E-2</v>
      </c>
      <c r="X59">
        <v>0.21146488189697266</v>
      </c>
      <c r="Y59">
        <v>0.25730490684509277</v>
      </c>
      <c r="Z59">
        <v>0</v>
      </c>
      <c r="AA59">
        <v>0</v>
      </c>
      <c r="AB59">
        <v>0</v>
      </c>
      <c r="AC59">
        <v>1</v>
      </c>
      <c r="AD59">
        <v>0</v>
      </c>
      <c r="AE59">
        <v>0</v>
      </c>
      <c r="AH59">
        <v>404522</v>
      </c>
      <c r="AI59">
        <v>0</v>
      </c>
      <c r="AJ59">
        <v>3612.6669921875</v>
      </c>
      <c r="AK59">
        <v>28.85</v>
      </c>
      <c r="AL59">
        <v>26.92</v>
      </c>
      <c r="AM59">
        <v>31.46</v>
      </c>
      <c r="AN59">
        <v>16855.083984375</v>
      </c>
      <c r="AO59">
        <v>0</v>
      </c>
      <c r="AP59">
        <v>3612.6669921875</v>
      </c>
      <c r="AQ59">
        <v>25.25</v>
      </c>
      <c r="AR59">
        <v>0</v>
      </c>
      <c r="AS59">
        <v>25.25</v>
      </c>
      <c r="AT59">
        <v>0</v>
      </c>
      <c r="AU59">
        <v>0.2772</v>
      </c>
      <c r="AV59">
        <v>5.3394880294799805</v>
      </c>
      <c r="AW59">
        <v>6.4969487190246582</v>
      </c>
      <c r="AX59">
        <v>0.55458343029022217</v>
      </c>
      <c r="AY59">
        <v>0</v>
      </c>
      <c r="AZ59">
        <v>0</v>
      </c>
    </row>
    <row r="60" spans="1:52" x14ac:dyDescent="0.3">
      <c r="A60" t="s">
        <v>59</v>
      </c>
      <c r="B60" t="s">
        <v>278</v>
      </c>
      <c r="C60" t="s">
        <v>456</v>
      </c>
      <c r="D60" t="s">
        <v>514</v>
      </c>
      <c r="E60">
        <v>154.9</v>
      </c>
      <c r="F60">
        <v>0.1947062611579895</v>
      </c>
      <c r="G60">
        <v>0</v>
      </c>
      <c r="H60">
        <v>0.12857143580913544</v>
      </c>
      <c r="I60">
        <v>0</v>
      </c>
      <c r="J60">
        <v>0.11326013505458832</v>
      </c>
      <c r="K60">
        <v>4.2191542685031891E-2</v>
      </c>
      <c r="L60">
        <v>0</v>
      </c>
      <c r="M60">
        <v>19392.615234375</v>
      </c>
      <c r="N60">
        <v>0.95095866918563843</v>
      </c>
      <c r="O60">
        <v>0</v>
      </c>
      <c r="P60">
        <v>0</v>
      </c>
      <c r="Q60">
        <v>1</v>
      </c>
      <c r="R60">
        <v>0</v>
      </c>
      <c r="S60">
        <v>13523.083984375</v>
      </c>
      <c r="T60">
        <v>0.45100727677345276</v>
      </c>
      <c r="U60">
        <v>0</v>
      </c>
      <c r="V60">
        <v>0.11666666716337204</v>
      </c>
      <c r="W60">
        <v>3.3333338797092438E-2</v>
      </c>
      <c r="X60">
        <v>0.15000000596046448</v>
      </c>
      <c r="Y60">
        <v>0</v>
      </c>
      <c r="Z60">
        <v>0</v>
      </c>
      <c r="AA60">
        <v>1</v>
      </c>
      <c r="AB60">
        <v>0</v>
      </c>
      <c r="AC60">
        <v>0</v>
      </c>
      <c r="AD60">
        <v>1</v>
      </c>
      <c r="AE60">
        <v>0</v>
      </c>
      <c r="AF60">
        <v>0.96994400024414063</v>
      </c>
      <c r="AG60">
        <v>120</v>
      </c>
      <c r="AH60">
        <v>3003916</v>
      </c>
      <c r="AI60">
        <v>567.9599609375</v>
      </c>
      <c r="AJ60">
        <v>2368.23828125</v>
      </c>
      <c r="AK60">
        <v>162.44999999999999</v>
      </c>
      <c r="AL60">
        <v>151.57</v>
      </c>
      <c r="AM60">
        <v>156.19999999999999</v>
      </c>
      <c r="AN60">
        <v>19632.021484375</v>
      </c>
      <c r="AO60">
        <v>239.40606689453125</v>
      </c>
      <c r="AP60">
        <v>2128.83203125</v>
      </c>
      <c r="AQ60">
        <v>149.82999999999998</v>
      </c>
      <c r="AR60">
        <v>3.5</v>
      </c>
      <c r="AS60">
        <v>149.82999999999998</v>
      </c>
      <c r="AT60">
        <v>0</v>
      </c>
      <c r="AU60">
        <v>0.22690000000000002</v>
      </c>
      <c r="AV60">
        <v>19.263858795166016</v>
      </c>
      <c r="AW60">
        <v>0</v>
      </c>
      <c r="AX60">
        <v>0.44776946306228638</v>
      </c>
      <c r="AY60">
        <v>0</v>
      </c>
      <c r="AZ60">
        <v>0</v>
      </c>
    </row>
    <row r="61" spans="1:52" x14ac:dyDescent="0.3">
      <c r="A61" t="s">
        <v>60</v>
      </c>
      <c r="B61" t="s">
        <v>279</v>
      </c>
      <c r="C61" t="s">
        <v>442</v>
      </c>
      <c r="D61" t="s">
        <v>500</v>
      </c>
      <c r="E61">
        <v>79.22</v>
      </c>
      <c r="F61">
        <v>0.1514769047498703</v>
      </c>
      <c r="G61">
        <v>0</v>
      </c>
      <c r="H61">
        <v>0.26989248394966125</v>
      </c>
      <c r="I61">
        <v>0</v>
      </c>
      <c r="J61">
        <v>6.734120100736618E-2</v>
      </c>
      <c r="K61">
        <v>5.2317433059215546E-2</v>
      </c>
      <c r="L61">
        <v>1</v>
      </c>
      <c r="M61">
        <v>18388.513671875</v>
      </c>
      <c r="N61">
        <v>1.0531554222106934</v>
      </c>
      <c r="O61">
        <v>0</v>
      </c>
      <c r="P61">
        <v>1</v>
      </c>
      <c r="Q61">
        <v>0</v>
      </c>
      <c r="R61">
        <v>0</v>
      </c>
      <c r="S61">
        <v>10151.62890625</v>
      </c>
      <c r="T61">
        <v>0.49038460850715637</v>
      </c>
      <c r="U61">
        <v>0</v>
      </c>
      <c r="V61">
        <v>0.12903225421905518</v>
      </c>
      <c r="W61">
        <v>3.2258063554763794E-2</v>
      </c>
      <c r="X61">
        <v>0.30645161867141724</v>
      </c>
      <c r="Y61">
        <v>0</v>
      </c>
      <c r="Z61">
        <v>1</v>
      </c>
      <c r="AA61">
        <v>0</v>
      </c>
      <c r="AB61">
        <v>0</v>
      </c>
      <c r="AC61">
        <v>1</v>
      </c>
      <c r="AD61">
        <v>0</v>
      </c>
      <c r="AE61">
        <v>0</v>
      </c>
      <c r="AF61">
        <v>1.1674412488937378</v>
      </c>
      <c r="AG61">
        <v>62</v>
      </c>
      <c r="AH61">
        <v>1456738</v>
      </c>
      <c r="AI61">
        <v>583.22393798828125</v>
      </c>
      <c r="AJ61">
        <v>3736.3427734375</v>
      </c>
      <c r="AK61">
        <v>89.089999999999989</v>
      </c>
      <c r="AL61">
        <v>83.13</v>
      </c>
      <c r="AM61">
        <v>83.13</v>
      </c>
      <c r="AN61">
        <v>18388.513671875</v>
      </c>
      <c r="AO61">
        <v>0</v>
      </c>
      <c r="AP61">
        <v>3736.3427734375</v>
      </c>
      <c r="AQ61">
        <v>81.05</v>
      </c>
      <c r="AR61">
        <v>4.5</v>
      </c>
      <c r="AS61">
        <v>83.03</v>
      </c>
      <c r="AT61">
        <v>0</v>
      </c>
      <c r="AU61">
        <v>0.1686</v>
      </c>
      <c r="AV61">
        <v>22.409172058105469</v>
      </c>
      <c r="AW61">
        <v>0</v>
      </c>
      <c r="AX61">
        <v>0.60392582416534424</v>
      </c>
      <c r="AY61">
        <v>0</v>
      </c>
      <c r="AZ61">
        <v>0</v>
      </c>
    </row>
    <row r="62" spans="1:52" x14ac:dyDescent="0.3">
      <c r="A62" t="s">
        <v>61</v>
      </c>
      <c r="B62" t="s">
        <v>280</v>
      </c>
      <c r="C62" t="s">
        <v>453</v>
      </c>
      <c r="D62" t="s">
        <v>511</v>
      </c>
      <c r="E62">
        <v>54.6</v>
      </c>
      <c r="F62">
        <v>0.36172160506248474</v>
      </c>
      <c r="G62">
        <v>0</v>
      </c>
      <c r="H62">
        <v>0.21146488189697266</v>
      </c>
      <c r="I62">
        <v>0.25730490684509277</v>
      </c>
      <c r="J62">
        <v>0.21517877280712128</v>
      </c>
      <c r="K62">
        <v>5.4501693695783615E-2</v>
      </c>
      <c r="L62">
        <v>1</v>
      </c>
      <c r="M62">
        <v>16892.9296875</v>
      </c>
      <c r="N62">
        <v>1.4094498157501221</v>
      </c>
      <c r="O62">
        <v>0</v>
      </c>
      <c r="P62">
        <v>1</v>
      </c>
      <c r="Q62">
        <v>0</v>
      </c>
      <c r="R62">
        <v>0</v>
      </c>
      <c r="T62">
        <v>0.69890546798706055</v>
      </c>
      <c r="U62">
        <v>1.2637310428544879E-3</v>
      </c>
      <c r="V62">
        <v>0.1799861341714859</v>
      </c>
      <c r="W62">
        <v>5.1441337913274765E-2</v>
      </c>
      <c r="X62">
        <v>0.21146488189697266</v>
      </c>
      <c r="Y62">
        <v>0.25730490684509277</v>
      </c>
      <c r="Z62">
        <v>0</v>
      </c>
      <c r="AA62">
        <v>0</v>
      </c>
      <c r="AB62">
        <v>0</v>
      </c>
      <c r="AC62">
        <v>1</v>
      </c>
      <c r="AD62">
        <v>0</v>
      </c>
      <c r="AE62">
        <v>0</v>
      </c>
      <c r="AH62">
        <v>922353.9375</v>
      </c>
      <c r="AI62">
        <v>231.28205871582031</v>
      </c>
      <c r="AJ62">
        <v>238.09375</v>
      </c>
      <c r="AK62">
        <v>56.190000000000005</v>
      </c>
      <c r="AL62">
        <v>52.43</v>
      </c>
      <c r="AM62">
        <v>52.43</v>
      </c>
      <c r="AN62">
        <v>16892.9296875</v>
      </c>
      <c r="AO62">
        <v>0</v>
      </c>
      <c r="AP62">
        <v>238.09375</v>
      </c>
      <c r="AQ62">
        <v>52.11</v>
      </c>
      <c r="AR62">
        <v>5.4</v>
      </c>
      <c r="AS62">
        <v>52.11</v>
      </c>
      <c r="AT62">
        <v>0</v>
      </c>
      <c r="AU62">
        <v>0.33100000000000002</v>
      </c>
      <c r="AV62">
        <v>11.019434928894043</v>
      </c>
      <c r="AW62">
        <v>13.408158302307129</v>
      </c>
      <c r="AX62">
        <v>0.64788943529129028</v>
      </c>
      <c r="AY62">
        <v>0</v>
      </c>
      <c r="AZ62">
        <v>0</v>
      </c>
    </row>
    <row r="63" spans="1:52" x14ac:dyDescent="0.3">
      <c r="A63" t="s">
        <v>62</v>
      </c>
      <c r="B63" t="s">
        <v>281</v>
      </c>
      <c r="C63" t="s">
        <v>464</v>
      </c>
      <c r="D63" t="s">
        <v>522</v>
      </c>
      <c r="E63">
        <v>254.18</v>
      </c>
      <c r="F63">
        <v>0.31391140818595886</v>
      </c>
      <c r="G63">
        <v>0</v>
      </c>
      <c r="H63">
        <v>0.14155326783657074</v>
      </c>
      <c r="I63">
        <v>0</v>
      </c>
      <c r="J63">
        <v>0.13356821238994598</v>
      </c>
      <c r="K63">
        <v>8.1069014966487885E-2</v>
      </c>
      <c r="L63">
        <v>0</v>
      </c>
      <c r="M63">
        <v>16633.869140625</v>
      </c>
      <c r="N63">
        <v>0.93308591842651367</v>
      </c>
      <c r="O63">
        <v>0</v>
      </c>
      <c r="P63">
        <v>0</v>
      </c>
      <c r="Q63">
        <v>0</v>
      </c>
      <c r="R63">
        <v>1</v>
      </c>
      <c r="S63">
        <v>11542.55859375</v>
      </c>
      <c r="T63">
        <v>0.68060827255249023</v>
      </c>
      <c r="U63">
        <v>0</v>
      </c>
      <c r="V63">
        <v>0.1335877925157547</v>
      </c>
      <c r="W63">
        <v>7.2519078850746155E-2</v>
      </c>
      <c r="X63">
        <v>0.15267175436019897</v>
      </c>
      <c r="Y63">
        <v>0</v>
      </c>
      <c r="Z63">
        <v>0</v>
      </c>
      <c r="AA63">
        <v>0</v>
      </c>
      <c r="AB63">
        <v>0</v>
      </c>
      <c r="AC63">
        <v>0</v>
      </c>
      <c r="AD63">
        <v>0</v>
      </c>
      <c r="AE63">
        <v>1</v>
      </c>
      <c r="AF63">
        <v>1.0650942325592041</v>
      </c>
      <c r="AG63">
        <v>262</v>
      </c>
      <c r="AH63">
        <v>4227997</v>
      </c>
      <c r="AI63">
        <v>500.40127563476563</v>
      </c>
      <c r="AJ63">
        <v>798.095703125</v>
      </c>
      <c r="AK63">
        <v>259.75</v>
      </c>
      <c r="AL63">
        <v>242.36</v>
      </c>
      <c r="AM63">
        <v>242.36</v>
      </c>
      <c r="AN63">
        <v>16633.869140625</v>
      </c>
      <c r="AO63">
        <v>0</v>
      </c>
      <c r="AP63">
        <v>798.095703125</v>
      </c>
      <c r="AQ63">
        <v>254.91</v>
      </c>
      <c r="AR63">
        <v>30.19</v>
      </c>
      <c r="AS63">
        <v>255.5</v>
      </c>
      <c r="AT63">
        <v>0.53</v>
      </c>
      <c r="AU63">
        <v>0.34179999999999999</v>
      </c>
      <c r="AV63">
        <v>36.166858673095703</v>
      </c>
      <c r="AW63">
        <v>0</v>
      </c>
      <c r="AX63">
        <v>0.63070023059844971</v>
      </c>
      <c r="AY63">
        <v>0</v>
      </c>
      <c r="AZ63">
        <v>0</v>
      </c>
    </row>
    <row r="64" spans="1:52" x14ac:dyDescent="0.3">
      <c r="A64" t="s">
        <v>63</v>
      </c>
      <c r="B64" t="s">
        <v>282</v>
      </c>
      <c r="C64" t="s">
        <v>468</v>
      </c>
      <c r="D64" t="s">
        <v>526</v>
      </c>
      <c r="E64">
        <v>1393.0900000000001</v>
      </c>
      <c r="F64">
        <v>0.19363430142402649</v>
      </c>
      <c r="G64">
        <v>1.2203088030219078E-2</v>
      </c>
      <c r="H64">
        <v>0.19486959278583527</v>
      </c>
      <c r="I64">
        <v>0.31719768047332764</v>
      </c>
      <c r="J64">
        <v>0.14759378135204315</v>
      </c>
      <c r="K64">
        <v>7.6670043170452118E-2</v>
      </c>
      <c r="L64">
        <v>0</v>
      </c>
      <c r="M64">
        <v>26764.216796875</v>
      </c>
      <c r="N64">
        <v>1.0644646883010864</v>
      </c>
      <c r="O64">
        <v>1</v>
      </c>
      <c r="P64">
        <v>0</v>
      </c>
      <c r="Q64">
        <v>0</v>
      </c>
      <c r="R64">
        <v>0</v>
      </c>
      <c r="S64">
        <v>11030.7744140625</v>
      </c>
      <c r="T64">
        <v>0.32919901609420776</v>
      </c>
      <c r="U64">
        <v>9.1383811086416245E-3</v>
      </c>
      <c r="V64">
        <v>0.14817231893539429</v>
      </c>
      <c r="W64">
        <v>4.6997390687465668E-2</v>
      </c>
      <c r="X64">
        <v>0.19778068363666534</v>
      </c>
      <c r="Y64">
        <v>0.32375979423522949</v>
      </c>
      <c r="Z64">
        <v>0</v>
      </c>
      <c r="AA64">
        <v>0.30091384053230286</v>
      </c>
      <c r="AB64">
        <v>1</v>
      </c>
      <c r="AC64">
        <v>0</v>
      </c>
      <c r="AD64">
        <v>0</v>
      </c>
      <c r="AE64">
        <v>0</v>
      </c>
      <c r="AF64">
        <v>1.0458598136901855</v>
      </c>
      <c r="AG64">
        <v>1532</v>
      </c>
      <c r="AH64">
        <v>37284964</v>
      </c>
      <c r="AI64">
        <v>802.2568359375</v>
      </c>
      <c r="AJ64">
        <v>10640.638671875</v>
      </c>
      <c r="AK64">
        <v>1535.23</v>
      </c>
      <c r="AL64">
        <v>1432.45</v>
      </c>
      <c r="AM64">
        <v>1432.45</v>
      </c>
      <c r="AN64">
        <v>26961.98828125</v>
      </c>
      <c r="AO64">
        <v>197.77186584472656</v>
      </c>
      <c r="AP64">
        <v>10442.8671875</v>
      </c>
      <c r="AQ64">
        <v>1451.6999999999998</v>
      </c>
      <c r="AR64">
        <v>139.24</v>
      </c>
      <c r="AS64">
        <v>1455.24</v>
      </c>
      <c r="AT64">
        <v>22</v>
      </c>
      <c r="AU64">
        <v>0.1988</v>
      </c>
      <c r="AV64">
        <v>283.58203125</v>
      </c>
      <c r="AW64">
        <v>461.5987548828125</v>
      </c>
      <c r="AX64">
        <v>0.35375899076461792</v>
      </c>
      <c r="AY64">
        <v>3389992</v>
      </c>
      <c r="AZ64">
        <v>2428243</v>
      </c>
    </row>
    <row r="65" spans="1:52" x14ac:dyDescent="0.3">
      <c r="A65" t="s">
        <v>64</v>
      </c>
      <c r="B65" t="s">
        <v>283</v>
      </c>
      <c r="C65" t="s">
        <v>469</v>
      </c>
      <c r="D65" t="s">
        <v>527</v>
      </c>
      <c r="E65">
        <v>472.33000000000004</v>
      </c>
      <c r="F65">
        <v>0.11009252071380615</v>
      </c>
      <c r="G65">
        <v>0</v>
      </c>
      <c r="H65">
        <v>0.31629571318626404</v>
      </c>
      <c r="I65">
        <v>0</v>
      </c>
      <c r="J65">
        <v>7.836546003818512E-2</v>
      </c>
      <c r="K65">
        <v>3.6104585975408554E-2</v>
      </c>
      <c r="L65">
        <v>0</v>
      </c>
      <c r="M65">
        <v>17108.501953125</v>
      </c>
      <c r="N65">
        <v>0.9157332181930542</v>
      </c>
      <c r="O65">
        <v>0</v>
      </c>
      <c r="P65">
        <v>0</v>
      </c>
      <c r="Q65">
        <v>0</v>
      </c>
      <c r="R65">
        <v>1</v>
      </c>
      <c r="S65">
        <v>9745.591796875</v>
      </c>
      <c r="T65">
        <v>0.42986717820167542</v>
      </c>
      <c r="U65">
        <v>0</v>
      </c>
      <c r="V65">
        <v>0.10810811072587967</v>
      </c>
      <c r="W65">
        <v>3.0030034482479095E-2</v>
      </c>
      <c r="X65">
        <v>0.29729729890823364</v>
      </c>
      <c r="Y65">
        <v>0</v>
      </c>
      <c r="Z65">
        <v>0</v>
      </c>
      <c r="AA65">
        <v>0</v>
      </c>
      <c r="AB65">
        <v>0</v>
      </c>
      <c r="AC65">
        <v>0</v>
      </c>
      <c r="AD65">
        <v>0</v>
      </c>
      <c r="AE65">
        <v>1</v>
      </c>
      <c r="AF65">
        <v>0.93541395664215088</v>
      </c>
      <c r="AG65">
        <v>333</v>
      </c>
      <c r="AH65">
        <v>8080858.5</v>
      </c>
      <c r="AI65">
        <v>341.37362670898438</v>
      </c>
      <c r="AJ65">
        <v>922.728515625</v>
      </c>
      <c r="AK65">
        <v>503.46999999999997</v>
      </c>
      <c r="AL65">
        <v>469.76</v>
      </c>
      <c r="AM65">
        <v>469.76</v>
      </c>
      <c r="AN65">
        <v>17289.931640625</v>
      </c>
      <c r="AO65">
        <v>181.43035888671875</v>
      </c>
      <c r="AP65">
        <v>741.298828125</v>
      </c>
      <c r="AQ65">
        <v>462.28</v>
      </c>
      <c r="AR65">
        <v>2.2000000000000002</v>
      </c>
      <c r="AS65">
        <v>462.28</v>
      </c>
      <c r="AT65">
        <v>0</v>
      </c>
      <c r="AU65">
        <v>0.10489999999999999</v>
      </c>
      <c r="AV65">
        <v>146.21717834472656</v>
      </c>
      <c r="AW65">
        <v>0</v>
      </c>
      <c r="AX65">
        <v>0.43815797567367554</v>
      </c>
      <c r="AY65">
        <v>0</v>
      </c>
      <c r="AZ65">
        <v>0</v>
      </c>
    </row>
    <row r="66" spans="1:52" x14ac:dyDescent="0.3">
      <c r="A66" t="s">
        <v>65</v>
      </c>
      <c r="B66" t="s">
        <v>284</v>
      </c>
      <c r="C66" t="s">
        <v>467</v>
      </c>
      <c r="D66" t="s">
        <v>525</v>
      </c>
      <c r="E66">
        <v>339.18000000000006</v>
      </c>
      <c r="F66">
        <v>0.13358688354492188</v>
      </c>
      <c r="G66">
        <v>2.0195765420794487E-2</v>
      </c>
      <c r="H66">
        <v>0.1117558628320694</v>
      </c>
      <c r="I66">
        <v>0</v>
      </c>
      <c r="J66">
        <v>6.2048140913248062E-2</v>
      </c>
      <c r="K66">
        <v>8.3808824419975281E-2</v>
      </c>
      <c r="L66">
        <v>0</v>
      </c>
      <c r="M66">
        <v>14690.2529296875</v>
      </c>
      <c r="N66">
        <v>0.78914493322372437</v>
      </c>
      <c r="O66">
        <v>0</v>
      </c>
      <c r="P66">
        <v>0</v>
      </c>
      <c r="Q66">
        <v>0</v>
      </c>
      <c r="R66">
        <v>1</v>
      </c>
      <c r="S66">
        <v>10651.98828125</v>
      </c>
      <c r="T66">
        <v>0.4913201630115509</v>
      </c>
      <c r="U66">
        <v>2.6627218350768089E-2</v>
      </c>
      <c r="V66">
        <v>7.3964498937129974E-2</v>
      </c>
      <c r="W66">
        <v>5.0295859575271606E-2</v>
      </c>
      <c r="X66">
        <v>0.12130177766084671</v>
      </c>
      <c r="Y66">
        <v>0</v>
      </c>
      <c r="Z66">
        <v>0</v>
      </c>
      <c r="AA66">
        <v>0</v>
      </c>
      <c r="AB66">
        <v>0</v>
      </c>
      <c r="AC66">
        <v>0</v>
      </c>
      <c r="AD66">
        <v>0</v>
      </c>
      <c r="AE66">
        <v>1</v>
      </c>
      <c r="AF66">
        <v>0.80191236734390259</v>
      </c>
      <c r="AG66">
        <v>338</v>
      </c>
      <c r="AH66">
        <v>4982640</v>
      </c>
      <c r="AI66">
        <v>1195.385986328125</v>
      </c>
      <c r="AJ66">
        <v>1650.66015625</v>
      </c>
      <c r="AK66">
        <v>345.84000000000003</v>
      </c>
      <c r="AL66">
        <v>322.69</v>
      </c>
      <c r="AM66">
        <v>322.69</v>
      </c>
      <c r="AN66">
        <v>14690.2529296875</v>
      </c>
      <c r="AO66">
        <v>0</v>
      </c>
      <c r="AP66">
        <v>1650.66015625</v>
      </c>
      <c r="AQ66">
        <v>358.07</v>
      </c>
      <c r="AR66">
        <v>53.08</v>
      </c>
      <c r="AS66">
        <v>361.71999999999997</v>
      </c>
      <c r="AT66">
        <v>4.3600000000000003</v>
      </c>
      <c r="AU66">
        <v>0.14299999999999999</v>
      </c>
      <c r="AV66">
        <v>40.424331665039063</v>
      </c>
      <c r="AW66">
        <v>0</v>
      </c>
      <c r="AX66">
        <v>0.49913185834884644</v>
      </c>
      <c r="AY66">
        <v>227950</v>
      </c>
      <c r="AZ66">
        <v>175859</v>
      </c>
    </row>
    <row r="67" spans="1:52" x14ac:dyDescent="0.3">
      <c r="A67" t="s">
        <v>66</v>
      </c>
      <c r="B67" t="s">
        <v>285</v>
      </c>
      <c r="C67" t="s">
        <v>441</v>
      </c>
      <c r="D67" t="s">
        <v>499</v>
      </c>
      <c r="E67">
        <v>37.6</v>
      </c>
      <c r="F67">
        <v>0.15345744788646698</v>
      </c>
      <c r="G67">
        <v>1.1436169967055321E-2</v>
      </c>
      <c r="H67">
        <v>0.12020906060934067</v>
      </c>
      <c r="I67">
        <v>0</v>
      </c>
      <c r="J67">
        <v>0.16903404891490936</v>
      </c>
      <c r="K67">
        <v>0.12021385133266449</v>
      </c>
      <c r="L67">
        <v>1</v>
      </c>
      <c r="M67">
        <v>23545.025390625</v>
      </c>
      <c r="N67">
        <v>1.0794544219970703</v>
      </c>
      <c r="O67">
        <v>0</v>
      </c>
      <c r="P67">
        <v>1</v>
      </c>
      <c r="Q67">
        <v>0</v>
      </c>
      <c r="R67">
        <v>0</v>
      </c>
      <c r="S67">
        <v>12151.5166015625</v>
      </c>
      <c r="T67">
        <v>0.67156863212585449</v>
      </c>
      <c r="U67">
        <v>2.380952425301075E-2</v>
      </c>
      <c r="V67">
        <v>0.1666666716337204</v>
      </c>
      <c r="W67">
        <v>9.5238104462623596E-2</v>
      </c>
      <c r="X67">
        <v>0.1428571492433548</v>
      </c>
      <c r="Y67">
        <v>0</v>
      </c>
      <c r="Z67">
        <v>1</v>
      </c>
      <c r="AA67">
        <v>0</v>
      </c>
      <c r="AB67">
        <v>0</v>
      </c>
      <c r="AC67">
        <v>1</v>
      </c>
      <c r="AD67">
        <v>0</v>
      </c>
      <c r="AE67">
        <v>0</v>
      </c>
      <c r="AF67">
        <v>1.3165171146392822</v>
      </c>
      <c r="AG67">
        <v>42</v>
      </c>
      <c r="AH67">
        <v>885292.9375</v>
      </c>
      <c r="AI67">
        <v>2446.64892578125</v>
      </c>
      <c r="AJ67">
        <v>8458.537109375</v>
      </c>
      <c r="AK67">
        <v>37.11</v>
      </c>
      <c r="AL67">
        <v>34.630000000000003</v>
      </c>
      <c r="AM67">
        <v>35.9</v>
      </c>
      <c r="AN67">
        <v>24247.33984375</v>
      </c>
      <c r="AO67">
        <v>702.3138427734375</v>
      </c>
      <c r="AP67">
        <v>7756.22265625</v>
      </c>
      <c r="AQ67">
        <v>39.099999999999994</v>
      </c>
      <c r="AR67">
        <v>6.52</v>
      </c>
      <c r="AS67">
        <v>39.099999999999994</v>
      </c>
      <c r="AT67">
        <v>0</v>
      </c>
      <c r="AU67">
        <v>0.1724</v>
      </c>
      <c r="AV67">
        <v>4.7001743316650391</v>
      </c>
      <c r="AW67">
        <v>0</v>
      </c>
      <c r="AX67">
        <v>0.5726582407951355</v>
      </c>
      <c r="AY67">
        <v>27804</v>
      </c>
      <c r="AZ67">
        <v>21450</v>
      </c>
    </row>
    <row r="68" spans="1:52" x14ac:dyDescent="0.3">
      <c r="A68" t="s">
        <v>67</v>
      </c>
      <c r="B68" t="s">
        <v>286</v>
      </c>
      <c r="C68" t="s">
        <v>451</v>
      </c>
      <c r="D68" t="s">
        <v>509</v>
      </c>
      <c r="E68">
        <v>28.950000000000003</v>
      </c>
      <c r="F68">
        <v>5.561312660574913E-2</v>
      </c>
      <c r="G68">
        <v>0</v>
      </c>
      <c r="H68">
        <v>0.21146488189697266</v>
      </c>
      <c r="I68">
        <v>0.25730490684509277</v>
      </c>
      <c r="J68">
        <v>0.12390616536140442</v>
      </c>
      <c r="K68">
        <v>6.0766439884901047E-2</v>
      </c>
      <c r="L68">
        <v>1</v>
      </c>
      <c r="M68">
        <v>17399.931640625</v>
      </c>
      <c r="N68">
        <v>1.0285120010375977</v>
      </c>
      <c r="O68">
        <v>0</v>
      </c>
      <c r="P68">
        <v>1</v>
      </c>
      <c r="Q68">
        <v>0</v>
      </c>
      <c r="R68">
        <v>0</v>
      </c>
      <c r="T68">
        <v>0.245205357670784</v>
      </c>
      <c r="U68">
        <v>9.2942040646448731E-4</v>
      </c>
      <c r="V68">
        <v>0.11170024424791336</v>
      </c>
      <c r="W68">
        <v>4.5232512056827545E-2</v>
      </c>
      <c r="X68">
        <v>0.21146488189697266</v>
      </c>
      <c r="Y68">
        <v>0.25730490684509277</v>
      </c>
      <c r="Z68">
        <v>0</v>
      </c>
      <c r="AA68">
        <v>0</v>
      </c>
      <c r="AB68">
        <v>0</v>
      </c>
      <c r="AC68">
        <v>1</v>
      </c>
      <c r="AD68">
        <v>0</v>
      </c>
      <c r="AE68">
        <v>0</v>
      </c>
      <c r="AH68">
        <v>503728.03125</v>
      </c>
      <c r="AI68">
        <v>0</v>
      </c>
      <c r="AJ68">
        <v>1917.099609375</v>
      </c>
      <c r="AK68">
        <v>29.9</v>
      </c>
      <c r="AL68">
        <v>27.9</v>
      </c>
      <c r="AM68">
        <v>27.9</v>
      </c>
      <c r="AN68">
        <v>17399.931640625</v>
      </c>
      <c r="AO68">
        <v>0</v>
      </c>
      <c r="AP68">
        <v>1917.099609375</v>
      </c>
      <c r="AQ68">
        <v>25.5</v>
      </c>
      <c r="AR68">
        <v>0</v>
      </c>
      <c r="AS68">
        <v>25.5</v>
      </c>
      <c r="AT68">
        <v>0</v>
      </c>
      <c r="AU68">
        <v>0.14940000000000001</v>
      </c>
      <c r="AV68">
        <v>5.3923544883728027</v>
      </c>
      <c r="AW68">
        <v>6.5612750053405762</v>
      </c>
      <c r="AX68">
        <v>0.29033884406089783</v>
      </c>
      <c r="AY68">
        <v>0</v>
      </c>
      <c r="AZ68">
        <v>0</v>
      </c>
    </row>
    <row r="69" spans="1:52" x14ac:dyDescent="0.3">
      <c r="A69" t="s">
        <v>68</v>
      </c>
      <c r="B69" t="s">
        <v>287</v>
      </c>
      <c r="C69" t="s">
        <v>470</v>
      </c>
      <c r="D69" t="s">
        <v>528</v>
      </c>
      <c r="E69">
        <v>137</v>
      </c>
      <c r="F69">
        <v>0.11481751501560211</v>
      </c>
      <c r="G69">
        <v>0</v>
      </c>
      <c r="H69">
        <v>0</v>
      </c>
      <c r="I69">
        <v>0</v>
      </c>
      <c r="J69">
        <v>3.9769753813743591E-2</v>
      </c>
      <c r="K69">
        <v>0.11321549117565155</v>
      </c>
      <c r="L69">
        <v>0</v>
      </c>
      <c r="M69">
        <v>17041.525390625</v>
      </c>
      <c r="N69">
        <v>0.7175440788269043</v>
      </c>
      <c r="O69">
        <v>0</v>
      </c>
      <c r="P69">
        <v>0</v>
      </c>
      <c r="Q69">
        <v>1</v>
      </c>
      <c r="R69">
        <v>0</v>
      </c>
      <c r="S69">
        <v>6826.69921875</v>
      </c>
      <c r="T69">
        <v>0.20302286744117737</v>
      </c>
      <c r="U69">
        <v>0</v>
      </c>
      <c r="V69">
        <v>6.6666670143604279E-2</v>
      </c>
      <c r="W69">
        <v>0.1111111119389534</v>
      </c>
      <c r="X69">
        <v>0</v>
      </c>
      <c r="Y69">
        <v>0</v>
      </c>
      <c r="Z69">
        <v>0</v>
      </c>
      <c r="AA69">
        <v>1</v>
      </c>
      <c r="AB69">
        <v>0</v>
      </c>
      <c r="AC69">
        <v>0</v>
      </c>
      <c r="AD69">
        <v>1</v>
      </c>
      <c r="AE69">
        <v>0</v>
      </c>
      <c r="AF69">
        <v>0.68364071846008301</v>
      </c>
      <c r="AG69">
        <v>135</v>
      </c>
      <c r="AH69">
        <v>2334689</v>
      </c>
      <c r="AI69">
        <v>47.569343566894531</v>
      </c>
      <c r="AJ69">
        <v>3337.6572265625</v>
      </c>
      <c r="AK69">
        <v>129.75</v>
      </c>
      <c r="AL69">
        <v>121.06</v>
      </c>
      <c r="AM69">
        <v>121.06</v>
      </c>
      <c r="AN69">
        <v>17041.525390625</v>
      </c>
      <c r="AO69">
        <v>0</v>
      </c>
      <c r="AP69">
        <v>3337.6572265625</v>
      </c>
      <c r="AQ69">
        <v>147.77000000000001</v>
      </c>
      <c r="AR69">
        <v>40</v>
      </c>
      <c r="AS69">
        <v>147.76999999999998</v>
      </c>
      <c r="AT69">
        <v>0</v>
      </c>
      <c r="AU69">
        <v>0.1134</v>
      </c>
      <c r="AV69">
        <v>0</v>
      </c>
      <c r="AW69">
        <v>0</v>
      </c>
      <c r="AX69">
        <v>0.22599002718925476</v>
      </c>
      <c r="AY69">
        <v>0</v>
      </c>
      <c r="AZ69">
        <v>0</v>
      </c>
    </row>
    <row r="70" spans="1:52" x14ac:dyDescent="0.3">
      <c r="A70" t="s">
        <v>69</v>
      </c>
      <c r="B70" t="s">
        <v>288</v>
      </c>
      <c r="C70" t="s">
        <v>471</v>
      </c>
      <c r="D70" t="s">
        <v>529</v>
      </c>
      <c r="E70">
        <v>40.5</v>
      </c>
      <c r="F70">
        <v>6.1728395521640778E-2</v>
      </c>
      <c r="G70">
        <v>0</v>
      </c>
      <c r="H70">
        <v>0.21146488189697266</v>
      </c>
      <c r="I70">
        <v>0.25730490684509277</v>
      </c>
      <c r="J70">
        <v>5.2967716008424759E-2</v>
      </c>
      <c r="K70">
        <v>1.77017692476511E-2</v>
      </c>
      <c r="L70">
        <v>1</v>
      </c>
      <c r="M70">
        <v>16939.0625</v>
      </c>
      <c r="N70">
        <v>0.99984616041183472</v>
      </c>
      <c r="O70">
        <v>0</v>
      </c>
      <c r="P70">
        <v>1</v>
      </c>
      <c r="Q70">
        <v>0</v>
      </c>
      <c r="R70">
        <v>0</v>
      </c>
      <c r="T70">
        <v>0.25410646200180054</v>
      </c>
      <c r="U70">
        <v>9.1491191415116191E-4</v>
      </c>
      <c r="V70">
        <v>6.6626459360122681E-2</v>
      </c>
      <c r="W70">
        <v>2.1365007385611534E-2</v>
      </c>
      <c r="X70">
        <v>0.21146488189697266</v>
      </c>
      <c r="Y70">
        <v>0.25730490684509277</v>
      </c>
      <c r="Z70">
        <v>0</v>
      </c>
      <c r="AA70">
        <v>0</v>
      </c>
      <c r="AB70">
        <v>0</v>
      </c>
      <c r="AC70">
        <v>1</v>
      </c>
      <c r="AD70">
        <v>0</v>
      </c>
      <c r="AE70">
        <v>0</v>
      </c>
      <c r="AH70">
        <v>686032</v>
      </c>
      <c r="AI70">
        <v>0</v>
      </c>
      <c r="AJ70">
        <v>1633.7294921875</v>
      </c>
      <c r="AK70">
        <v>46.92</v>
      </c>
      <c r="AL70">
        <v>43.78</v>
      </c>
      <c r="AM70">
        <v>55.61</v>
      </c>
      <c r="AN70">
        <v>16939.0625</v>
      </c>
      <c r="AO70">
        <v>0</v>
      </c>
      <c r="AP70">
        <v>1633.7294921875</v>
      </c>
      <c r="AQ70">
        <v>45.16</v>
      </c>
      <c r="AR70">
        <v>2.5</v>
      </c>
      <c r="AS70">
        <v>45.16</v>
      </c>
      <c r="AT70">
        <v>0</v>
      </c>
      <c r="AU70">
        <v>6.0900000000000003E-2</v>
      </c>
      <c r="AV70">
        <v>9.5497541427612305</v>
      </c>
      <c r="AW70">
        <v>11.619889259338379</v>
      </c>
      <c r="AX70">
        <v>0.29716303944587708</v>
      </c>
      <c r="AY70">
        <v>0</v>
      </c>
      <c r="AZ70">
        <v>0</v>
      </c>
    </row>
    <row r="71" spans="1:52" x14ac:dyDescent="0.3">
      <c r="A71" t="s">
        <v>70</v>
      </c>
      <c r="B71" t="s">
        <v>289</v>
      </c>
      <c r="C71" t="s">
        <v>443</v>
      </c>
      <c r="D71" t="s">
        <v>501</v>
      </c>
      <c r="E71">
        <v>137.80000000000001</v>
      </c>
      <c r="F71">
        <v>0.21785196661949158</v>
      </c>
      <c r="G71">
        <v>5.0072567537426949E-3</v>
      </c>
      <c r="H71">
        <v>0.28194460272789001</v>
      </c>
      <c r="I71">
        <v>0</v>
      </c>
      <c r="J71">
        <v>0.1488325446844101</v>
      </c>
      <c r="K71">
        <v>3.7995222955942154E-2</v>
      </c>
      <c r="L71">
        <v>0</v>
      </c>
      <c r="M71">
        <v>13751.8427734375</v>
      </c>
      <c r="N71">
        <v>0.92608857154846191</v>
      </c>
      <c r="O71">
        <v>0</v>
      </c>
      <c r="P71">
        <v>1</v>
      </c>
      <c r="Q71">
        <v>0</v>
      </c>
      <c r="R71">
        <v>0</v>
      </c>
      <c r="S71">
        <v>8466.0849609375</v>
      </c>
      <c r="T71">
        <v>0.97059661149978638</v>
      </c>
      <c r="U71">
        <v>0</v>
      </c>
      <c r="V71">
        <v>0.15107913315296173</v>
      </c>
      <c r="W71">
        <v>4.3165475130081177E-2</v>
      </c>
      <c r="X71">
        <v>0.28776979446411133</v>
      </c>
      <c r="Y71">
        <v>0</v>
      </c>
      <c r="Z71">
        <v>0</v>
      </c>
      <c r="AA71">
        <v>1</v>
      </c>
      <c r="AB71">
        <v>0</v>
      </c>
      <c r="AC71">
        <v>1</v>
      </c>
      <c r="AD71">
        <v>0</v>
      </c>
      <c r="AE71">
        <v>0</v>
      </c>
      <c r="AF71">
        <v>1.1035110950469971</v>
      </c>
      <c r="AG71">
        <v>139</v>
      </c>
      <c r="AH71">
        <v>1895003.875</v>
      </c>
      <c r="AI71">
        <v>758.05517578125</v>
      </c>
      <c r="AJ71">
        <v>1675.76171875</v>
      </c>
      <c r="AK71">
        <v>139.84</v>
      </c>
      <c r="AL71">
        <v>130.47999999999999</v>
      </c>
      <c r="AM71">
        <v>130.47999999999999</v>
      </c>
      <c r="AN71">
        <v>14026.4873046875</v>
      </c>
      <c r="AO71">
        <v>274.6444091796875</v>
      </c>
      <c r="AP71">
        <v>1401.1171875</v>
      </c>
      <c r="AQ71">
        <v>137.47999999999999</v>
      </c>
      <c r="AR71">
        <v>17.93</v>
      </c>
      <c r="AS71">
        <v>138.26999999999998</v>
      </c>
      <c r="AT71">
        <v>0.7</v>
      </c>
      <c r="AU71">
        <v>0.24550000000000002</v>
      </c>
      <c r="AV71">
        <v>38.984481811523438</v>
      </c>
      <c r="AW71">
        <v>0</v>
      </c>
      <c r="AX71">
        <v>0.56111955642700195</v>
      </c>
      <c r="AY71">
        <v>0</v>
      </c>
      <c r="AZ71">
        <v>0</v>
      </c>
    </row>
    <row r="72" spans="1:52" x14ac:dyDescent="0.3">
      <c r="A72" t="s">
        <v>71</v>
      </c>
      <c r="B72" t="s">
        <v>290</v>
      </c>
      <c r="C72" t="s">
        <v>444</v>
      </c>
      <c r="D72" t="s">
        <v>502</v>
      </c>
      <c r="E72">
        <v>54.430000000000007</v>
      </c>
      <c r="F72">
        <v>0.42256107926368713</v>
      </c>
      <c r="G72">
        <v>0</v>
      </c>
      <c r="H72">
        <v>0.125</v>
      </c>
      <c r="I72">
        <v>0</v>
      </c>
      <c r="J72">
        <v>0.27364435791969299</v>
      </c>
      <c r="K72">
        <v>6.9043152034282684E-2</v>
      </c>
      <c r="L72">
        <v>1</v>
      </c>
      <c r="M72">
        <v>19830.828125</v>
      </c>
      <c r="N72">
        <v>1.177769660949707</v>
      </c>
      <c r="O72">
        <v>0</v>
      </c>
      <c r="P72">
        <v>1</v>
      </c>
      <c r="Q72">
        <v>0</v>
      </c>
      <c r="R72">
        <v>0</v>
      </c>
      <c r="S72">
        <v>12159.8017578125</v>
      </c>
      <c r="T72">
        <v>1</v>
      </c>
      <c r="U72">
        <v>0</v>
      </c>
      <c r="V72">
        <v>0.1785714328289032</v>
      </c>
      <c r="W72">
        <v>7.1428567171096802E-2</v>
      </c>
      <c r="X72">
        <v>0.1071428582072258</v>
      </c>
      <c r="Y72">
        <v>0</v>
      </c>
      <c r="Z72">
        <v>1</v>
      </c>
      <c r="AA72">
        <v>0</v>
      </c>
      <c r="AB72">
        <v>0</v>
      </c>
      <c r="AC72">
        <v>1</v>
      </c>
      <c r="AD72">
        <v>0</v>
      </c>
      <c r="AE72">
        <v>0</v>
      </c>
      <c r="AF72">
        <v>1.07430100440979</v>
      </c>
      <c r="AG72">
        <v>28</v>
      </c>
      <c r="AH72">
        <v>1079392</v>
      </c>
      <c r="AI72">
        <v>0</v>
      </c>
      <c r="AJ72">
        <v>2056.21875</v>
      </c>
      <c r="AK72">
        <v>66.350000000000009</v>
      </c>
      <c r="AL72">
        <v>61.91</v>
      </c>
      <c r="AM72">
        <v>61.91</v>
      </c>
      <c r="AN72">
        <v>19830.828125</v>
      </c>
      <c r="AO72">
        <v>0</v>
      </c>
      <c r="AP72">
        <v>2056.21875</v>
      </c>
      <c r="AQ72">
        <v>55.84</v>
      </c>
      <c r="AR72">
        <v>4.7699999999999996</v>
      </c>
      <c r="AS72">
        <v>59.84</v>
      </c>
      <c r="AT72">
        <v>0</v>
      </c>
      <c r="AU72">
        <v>0.35930000000000001</v>
      </c>
      <c r="AV72">
        <v>7.4800000190734863</v>
      </c>
      <c r="AW72">
        <v>0</v>
      </c>
      <c r="AX72">
        <v>0.73346978425979614</v>
      </c>
      <c r="AY72">
        <v>30691</v>
      </c>
      <c r="AZ72">
        <v>23677</v>
      </c>
    </row>
    <row r="73" spans="1:52" x14ac:dyDescent="0.3">
      <c r="A73" t="s">
        <v>72</v>
      </c>
      <c r="B73" t="s">
        <v>291</v>
      </c>
      <c r="C73" t="s">
        <v>440</v>
      </c>
      <c r="D73" t="s">
        <v>498</v>
      </c>
      <c r="E73">
        <v>58.06</v>
      </c>
      <c r="F73">
        <v>0.25559765100479126</v>
      </c>
      <c r="G73">
        <v>0</v>
      </c>
      <c r="H73">
        <v>0.13048651814460754</v>
      </c>
      <c r="I73">
        <v>0</v>
      </c>
      <c r="J73">
        <v>9.2348560690879822E-2</v>
      </c>
      <c r="K73">
        <v>8.5814125835895538E-2</v>
      </c>
      <c r="L73">
        <v>1</v>
      </c>
      <c r="M73">
        <v>21096.072265625</v>
      </c>
      <c r="N73">
        <v>1.1100637912750244</v>
      </c>
      <c r="O73">
        <v>0</v>
      </c>
      <c r="P73">
        <v>1</v>
      </c>
      <c r="Q73">
        <v>0</v>
      </c>
      <c r="R73">
        <v>0</v>
      </c>
      <c r="S73">
        <v>16858.212890625</v>
      </c>
      <c r="T73">
        <v>0.56896555423736572</v>
      </c>
      <c r="U73">
        <v>0</v>
      </c>
      <c r="V73">
        <v>6.5573766827583313E-2</v>
      </c>
      <c r="W73">
        <v>0.13114754855632782</v>
      </c>
      <c r="X73">
        <v>0.18032786250114441</v>
      </c>
      <c r="Y73">
        <v>0</v>
      </c>
      <c r="Z73">
        <v>1</v>
      </c>
      <c r="AA73">
        <v>0</v>
      </c>
      <c r="AB73">
        <v>0</v>
      </c>
      <c r="AC73">
        <v>1</v>
      </c>
      <c r="AD73">
        <v>0</v>
      </c>
      <c r="AE73">
        <v>0</v>
      </c>
      <c r="AF73">
        <v>1.2233359813690186</v>
      </c>
      <c r="AG73">
        <v>61</v>
      </c>
      <c r="AH73">
        <v>1224838</v>
      </c>
      <c r="AI73">
        <v>1200.6373291015625</v>
      </c>
      <c r="AJ73">
        <v>5082.4482421875</v>
      </c>
      <c r="AK73">
        <v>58.79</v>
      </c>
      <c r="AL73">
        <v>54.85</v>
      </c>
      <c r="AM73">
        <v>54.85</v>
      </c>
      <c r="AN73">
        <v>21096.072265625</v>
      </c>
      <c r="AO73">
        <v>0</v>
      </c>
      <c r="AP73">
        <v>5082.4482421875</v>
      </c>
      <c r="AQ73">
        <v>61.19</v>
      </c>
      <c r="AR73">
        <v>11.25</v>
      </c>
      <c r="AS73">
        <v>61.19</v>
      </c>
      <c r="AT73">
        <v>0</v>
      </c>
      <c r="AU73">
        <v>0.26650000000000001</v>
      </c>
      <c r="AV73">
        <v>7.9844698905944824</v>
      </c>
      <c r="AW73">
        <v>0</v>
      </c>
      <c r="AX73">
        <v>0.64965689182281494</v>
      </c>
      <c r="AY73">
        <v>8547</v>
      </c>
      <c r="AZ73">
        <v>6594</v>
      </c>
    </row>
    <row r="74" spans="1:52" x14ac:dyDescent="0.3">
      <c r="A74" t="s">
        <v>73</v>
      </c>
      <c r="B74" t="s">
        <v>292</v>
      </c>
      <c r="C74" t="s">
        <v>441</v>
      </c>
      <c r="D74" t="s">
        <v>499</v>
      </c>
      <c r="E74">
        <v>54.2</v>
      </c>
      <c r="F74">
        <v>0.17011070251464844</v>
      </c>
      <c r="G74">
        <v>0</v>
      </c>
      <c r="H74">
        <v>0.21146488189697266</v>
      </c>
      <c r="I74">
        <v>0.25730490684509277</v>
      </c>
      <c r="J74">
        <v>0.153848797082901</v>
      </c>
      <c r="K74">
        <v>3.7526983767747879E-2</v>
      </c>
      <c r="L74">
        <v>1</v>
      </c>
      <c r="M74">
        <v>15866.60546875</v>
      </c>
      <c r="N74">
        <v>1.0762617588043213</v>
      </c>
      <c r="O74">
        <v>0</v>
      </c>
      <c r="P74">
        <v>1</v>
      </c>
      <c r="Q74">
        <v>0</v>
      </c>
      <c r="R74">
        <v>0</v>
      </c>
      <c r="T74">
        <v>0.41467770934104919</v>
      </c>
      <c r="U74">
        <v>1.0244146687909961E-3</v>
      </c>
      <c r="V74">
        <v>0.1345481276512146</v>
      </c>
      <c r="W74">
        <v>3.5896439105272293E-2</v>
      </c>
      <c r="X74">
        <v>0.21146488189697266</v>
      </c>
      <c r="Y74">
        <v>0.25730490684509277</v>
      </c>
      <c r="Z74">
        <v>0</v>
      </c>
      <c r="AA74">
        <v>0</v>
      </c>
      <c r="AB74">
        <v>0</v>
      </c>
      <c r="AC74">
        <v>1</v>
      </c>
      <c r="AD74">
        <v>0</v>
      </c>
      <c r="AE74">
        <v>0</v>
      </c>
      <c r="AH74">
        <v>859970</v>
      </c>
      <c r="AI74">
        <v>556.32843017578125</v>
      </c>
      <c r="AJ74">
        <v>1222.1591796875</v>
      </c>
      <c r="AK74">
        <v>52.230000000000004</v>
      </c>
      <c r="AL74">
        <v>48.73</v>
      </c>
      <c r="AM74">
        <v>48.73</v>
      </c>
      <c r="AN74">
        <v>16341.9560546875</v>
      </c>
      <c r="AO74">
        <v>475.35055541992188</v>
      </c>
      <c r="AP74">
        <v>746.80859375</v>
      </c>
      <c r="AQ74">
        <v>52.43</v>
      </c>
      <c r="AR74">
        <v>7</v>
      </c>
      <c r="AS74">
        <v>53.09</v>
      </c>
      <c r="AT74">
        <v>0</v>
      </c>
      <c r="AU74">
        <v>0.2366</v>
      </c>
      <c r="AV74">
        <v>11.226670265197754</v>
      </c>
      <c r="AW74">
        <v>13.660317420959473</v>
      </c>
      <c r="AX74">
        <v>0.42362582683563232</v>
      </c>
      <c r="AY74">
        <v>34874</v>
      </c>
      <c r="AZ74">
        <v>26904</v>
      </c>
    </row>
    <row r="75" spans="1:52" x14ac:dyDescent="0.3">
      <c r="A75" t="s">
        <v>74</v>
      </c>
      <c r="B75" t="s">
        <v>293</v>
      </c>
      <c r="C75" t="s">
        <v>463</v>
      </c>
      <c r="D75" t="s">
        <v>521</v>
      </c>
      <c r="E75">
        <v>98</v>
      </c>
      <c r="F75">
        <v>6.3775509595870972E-2</v>
      </c>
      <c r="G75">
        <v>0</v>
      </c>
      <c r="H75">
        <v>0.21146488189697266</v>
      </c>
      <c r="I75">
        <v>0.25730490684509277</v>
      </c>
      <c r="J75">
        <v>0</v>
      </c>
      <c r="K75">
        <v>1.7209317535161972E-2</v>
      </c>
      <c r="L75">
        <v>1</v>
      </c>
      <c r="M75">
        <v>15298.3876953125</v>
      </c>
      <c r="N75">
        <v>1.0183031558990479</v>
      </c>
      <c r="O75">
        <v>0</v>
      </c>
      <c r="P75">
        <v>1</v>
      </c>
      <c r="Q75">
        <v>0</v>
      </c>
      <c r="R75">
        <v>0</v>
      </c>
      <c r="T75">
        <v>0.25629562139511108</v>
      </c>
      <c r="U75">
        <v>8.071028278209269E-4</v>
      </c>
      <c r="V75">
        <v>3.2838750630617142E-2</v>
      </c>
      <c r="W75">
        <v>2.1248558536171913E-2</v>
      </c>
      <c r="X75">
        <v>0.21146488189697266</v>
      </c>
      <c r="Y75">
        <v>0.25730490684509277</v>
      </c>
      <c r="Z75">
        <v>0</v>
      </c>
      <c r="AA75">
        <v>0</v>
      </c>
      <c r="AB75">
        <v>0</v>
      </c>
      <c r="AC75">
        <v>1</v>
      </c>
      <c r="AD75">
        <v>0</v>
      </c>
      <c r="AE75">
        <v>0</v>
      </c>
      <c r="AH75">
        <v>1499242</v>
      </c>
      <c r="AI75">
        <v>0</v>
      </c>
      <c r="AJ75">
        <v>1380.3974609375</v>
      </c>
      <c r="AK75">
        <v>92.190000000000012</v>
      </c>
      <c r="AL75">
        <v>86.02</v>
      </c>
      <c r="AM75">
        <v>86.02</v>
      </c>
      <c r="AN75">
        <v>15298.3876953125</v>
      </c>
      <c r="AO75">
        <v>0</v>
      </c>
      <c r="AP75">
        <v>1380.3974609375</v>
      </c>
      <c r="AQ75">
        <v>86.93</v>
      </c>
      <c r="AR75">
        <v>3.5</v>
      </c>
      <c r="AS75">
        <v>86.93</v>
      </c>
      <c r="AT75">
        <v>0</v>
      </c>
      <c r="AU75">
        <v>8.9200000000000002E-2</v>
      </c>
      <c r="AV75">
        <v>18.38264274597168</v>
      </c>
      <c r="AW75">
        <v>22.367515563964844</v>
      </c>
      <c r="AX75">
        <v>0.29789853096008301</v>
      </c>
      <c r="AY75">
        <v>0</v>
      </c>
      <c r="AZ75">
        <v>0</v>
      </c>
    </row>
    <row r="76" spans="1:52" x14ac:dyDescent="0.3">
      <c r="A76" t="s">
        <v>75</v>
      </c>
      <c r="B76" t="s">
        <v>294</v>
      </c>
      <c r="C76" t="s">
        <v>454</v>
      </c>
      <c r="D76" t="s">
        <v>512</v>
      </c>
      <c r="E76">
        <v>17</v>
      </c>
      <c r="F76">
        <v>0</v>
      </c>
      <c r="G76">
        <v>0</v>
      </c>
      <c r="H76">
        <v>0.21146488189697266</v>
      </c>
      <c r="I76">
        <v>0.25730490684509277</v>
      </c>
      <c r="J76">
        <v>4.6355225145816803E-2</v>
      </c>
      <c r="K76">
        <v>8.8471367955207825E-2</v>
      </c>
      <c r="L76">
        <v>1</v>
      </c>
      <c r="M76">
        <v>22739.05859375</v>
      </c>
      <c r="N76">
        <v>0.96578299999237061</v>
      </c>
      <c r="O76">
        <v>0</v>
      </c>
      <c r="P76">
        <v>1</v>
      </c>
      <c r="Q76">
        <v>0</v>
      </c>
      <c r="R76">
        <v>0</v>
      </c>
      <c r="T76">
        <v>0.16288556158542633</v>
      </c>
      <c r="U76">
        <v>8.8267697719857097E-4</v>
      </c>
      <c r="V76">
        <v>6.0399580746889114E-2</v>
      </c>
      <c r="W76">
        <v>5.89473657310009E-2</v>
      </c>
      <c r="X76">
        <v>0.21146488189697266</v>
      </c>
      <c r="Y76">
        <v>0.25730490684509277</v>
      </c>
      <c r="Z76">
        <v>0</v>
      </c>
      <c r="AA76">
        <v>0</v>
      </c>
      <c r="AB76">
        <v>0</v>
      </c>
      <c r="AC76">
        <v>1</v>
      </c>
      <c r="AD76">
        <v>0</v>
      </c>
      <c r="AE76">
        <v>0</v>
      </c>
      <c r="AH76">
        <v>386564</v>
      </c>
      <c r="AI76">
        <v>0</v>
      </c>
      <c r="AJ76">
        <v>2963.29296875</v>
      </c>
      <c r="AK76">
        <v>17.040000000000003</v>
      </c>
      <c r="AL76">
        <v>15.9</v>
      </c>
      <c r="AM76">
        <v>15.9</v>
      </c>
      <c r="AN76">
        <v>22739.05859375</v>
      </c>
      <c r="AO76">
        <v>0</v>
      </c>
      <c r="AP76">
        <v>2963.29296875</v>
      </c>
      <c r="AQ76">
        <v>16</v>
      </c>
      <c r="AR76">
        <v>0</v>
      </c>
      <c r="AS76">
        <v>16</v>
      </c>
      <c r="AT76">
        <v>0</v>
      </c>
      <c r="AU76">
        <v>6.25E-2</v>
      </c>
      <c r="AV76">
        <v>3.3834381103515625</v>
      </c>
      <c r="AW76">
        <v>4.1168785095214844</v>
      </c>
      <c r="AX76">
        <v>0.22559036314487457</v>
      </c>
      <c r="AY76">
        <v>0</v>
      </c>
      <c r="AZ76">
        <v>0</v>
      </c>
    </row>
    <row r="77" spans="1:52" x14ac:dyDescent="0.3">
      <c r="A77" t="s">
        <v>76</v>
      </c>
      <c r="B77" t="s">
        <v>295</v>
      </c>
      <c r="C77" t="s">
        <v>457</v>
      </c>
      <c r="D77" t="s">
        <v>515</v>
      </c>
      <c r="E77">
        <v>131</v>
      </c>
      <c r="F77">
        <v>0.12740458548069</v>
      </c>
      <c r="G77">
        <v>4.7328243963420391E-3</v>
      </c>
      <c r="H77">
        <v>0.1397739052772522</v>
      </c>
      <c r="I77">
        <v>0</v>
      </c>
      <c r="J77">
        <v>3.379802405834198E-2</v>
      </c>
      <c r="K77">
        <v>2.7237299829721451E-2</v>
      </c>
      <c r="L77">
        <v>0</v>
      </c>
      <c r="M77">
        <v>16044.2060546875</v>
      </c>
      <c r="N77">
        <v>0.80945688486099243</v>
      </c>
      <c r="O77">
        <v>0</v>
      </c>
      <c r="P77">
        <v>1</v>
      </c>
      <c r="Q77">
        <v>0</v>
      </c>
      <c r="R77">
        <v>0</v>
      </c>
      <c r="S77">
        <v>8481.203125</v>
      </c>
      <c r="T77">
        <v>0.26892656087875366</v>
      </c>
      <c r="U77">
        <v>1.5037594363093376E-2</v>
      </c>
      <c r="V77">
        <v>8.2706764340400696E-2</v>
      </c>
      <c r="W77">
        <v>1.5037596225738525E-2</v>
      </c>
      <c r="X77">
        <v>0.1428571492433548</v>
      </c>
      <c r="Y77">
        <v>0</v>
      </c>
      <c r="Z77">
        <v>0</v>
      </c>
      <c r="AA77">
        <v>1</v>
      </c>
      <c r="AB77">
        <v>0</v>
      </c>
      <c r="AC77">
        <v>1</v>
      </c>
      <c r="AD77">
        <v>0</v>
      </c>
      <c r="AE77">
        <v>0</v>
      </c>
      <c r="AF77">
        <v>0.89580768346786499</v>
      </c>
      <c r="AG77">
        <v>133</v>
      </c>
      <c r="AH77">
        <v>2101791</v>
      </c>
      <c r="AI77">
        <v>109.19847106933594</v>
      </c>
      <c r="AJ77">
        <v>325.6337890625</v>
      </c>
      <c r="AK77">
        <v>130.13999999999999</v>
      </c>
      <c r="AL77">
        <v>121.43</v>
      </c>
      <c r="AM77">
        <v>121.43</v>
      </c>
      <c r="AN77">
        <v>16044.2060546875</v>
      </c>
      <c r="AO77">
        <v>0</v>
      </c>
      <c r="AP77">
        <v>325.6337890625</v>
      </c>
      <c r="AQ77">
        <v>137.07999999999998</v>
      </c>
      <c r="AR77">
        <v>22</v>
      </c>
      <c r="AS77">
        <v>139.07999999999998</v>
      </c>
      <c r="AT77">
        <v>0.63</v>
      </c>
      <c r="AU77">
        <v>8.8300000000000003E-2</v>
      </c>
      <c r="AV77">
        <v>19.439754486083984</v>
      </c>
      <c r="AW77">
        <v>0</v>
      </c>
      <c r="AX77">
        <v>0.30799123644828796</v>
      </c>
      <c r="AY77">
        <v>0</v>
      </c>
      <c r="AZ77">
        <v>0</v>
      </c>
    </row>
    <row r="78" spans="1:52" x14ac:dyDescent="0.3">
      <c r="A78" t="s">
        <v>77</v>
      </c>
      <c r="B78" t="s">
        <v>296</v>
      </c>
      <c r="C78" t="s">
        <v>441</v>
      </c>
      <c r="D78" t="s">
        <v>499</v>
      </c>
      <c r="E78">
        <v>106</v>
      </c>
      <c r="F78">
        <v>0.31292453408241272</v>
      </c>
      <c r="G78">
        <v>0</v>
      </c>
      <c r="H78">
        <v>0.29439252614974976</v>
      </c>
      <c r="I78">
        <v>0</v>
      </c>
      <c r="J78">
        <v>0.16798226535320282</v>
      </c>
      <c r="K78">
        <v>8.2462504506111145E-2</v>
      </c>
      <c r="L78">
        <v>0</v>
      </c>
      <c r="M78">
        <v>16941.59375</v>
      </c>
      <c r="N78">
        <v>0.9922526478767395</v>
      </c>
      <c r="O78">
        <v>0</v>
      </c>
      <c r="P78">
        <v>1</v>
      </c>
      <c r="Q78">
        <v>0</v>
      </c>
      <c r="R78">
        <v>0</v>
      </c>
      <c r="S78">
        <v>12140.64453125</v>
      </c>
      <c r="T78">
        <v>0.82325196266174316</v>
      </c>
      <c r="U78">
        <v>0</v>
      </c>
      <c r="V78">
        <v>0.15887850522994995</v>
      </c>
      <c r="W78">
        <v>5.6074768304824829E-2</v>
      </c>
      <c r="X78">
        <v>0.28037384152412415</v>
      </c>
      <c r="Y78">
        <v>0</v>
      </c>
      <c r="Z78">
        <v>0</v>
      </c>
      <c r="AA78">
        <v>1</v>
      </c>
      <c r="AB78">
        <v>0</v>
      </c>
      <c r="AC78">
        <v>1</v>
      </c>
      <c r="AD78">
        <v>0</v>
      </c>
      <c r="AE78">
        <v>0</v>
      </c>
      <c r="AF78">
        <v>1.1734654903411865</v>
      </c>
      <c r="AG78">
        <v>107</v>
      </c>
      <c r="AH78">
        <v>1795809</v>
      </c>
      <c r="AI78">
        <v>1571.396240234375</v>
      </c>
      <c r="AJ78">
        <v>4072.943359375</v>
      </c>
      <c r="AK78">
        <v>116.19999999999999</v>
      </c>
      <c r="AL78">
        <v>108.42</v>
      </c>
      <c r="AM78">
        <v>111.74</v>
      </c>
      <c r="AN78">
        <v>17236.7265625</v>
      </c>
      <c r="AO78">
        <v>295.132080078125</v>
      </c>
      <c r="AP78">
        <v>3777.810546875</v>
      </c>
      <c r="AQ78">
        <v>109.85</v>
      </c>
      <c r="AR78">
        <v>15.98</v>
      </c>
      <c r="AS78">
        <v>112.96</v>
      </c>
      <c r="AT78">
        <v>0</v>
      </c>
      <c r="AU78">
        <v>0.30919999999999997</v>
      </c>
      <c r="AV78">
        <v>33.254581451416016</v>
      </c>
      <c r="AW78">
        <v>0</v>
      </c>
      <c r="AX78">
        <v>0.65153706073760986</v>
      </c>
      <c r="AY78">
        <v>119578</v>
      </c>
      <c r="AZ78">
        <v>92252</v>
      </c>
    </row>
    <row r="79" spans="1:52" x14ac:dyDescent="0.3">
      <c r="A79" t="s">
        <v>78</v>
      </c>
      <c r="B79" t="s">
        <v>297</v>
      </c>
      <c r="C79" t="s">
        <v>447</v>
      </c>
      <c r="D79" t="s">
        <v>505</v>
      </c>
      <c r="E79">
        <v>115.4</v>
      </c>
      <c r="F79">
        <v>0.19228769838809967</v>
      </c>
      <c r="G79">
        <v>1.9324090331792831E-2</v>
      </c>
      <c r="H79">
        <v>9.8261252045631409E-2</v>
      </c>
      <c r="I79">
        <v>0</v>
      </c>
      <c r="J79">
        <v>7.8529290854930878E-2</v>
      </c>
      <c r="K79">
        <v>0.13028988242149353</v>
      </c>
      <c r="L79">
        <v>0</v>
      </c>
      <c r="M79">
        <v>19427.357421875</v>
      </c>
      <c r="N79">
        <v>0.95743411779403687</v>
      </c>
      <c r="O79">
        <v>0</v>
      </c>
      <c r="P79">
        <v>0</v>
      </c>
      <c r="Q79">
        <v>0</v>
      </c>
      <c r="R79">
        <v>1</v>
      </c>
      <c r="S79">
        <v>14966.3271484375</v>
      </c>
      <c r="T79">
        <v>0.56044262647628784</v>
      </c>
      <c r="U79">
        <v>1.7241379246115685E-2</v>
      </c>
      <c r="V79">
        <v>9.482758492231369E-2</v>
      </c>
      <c r="W79">
        <v>0.11206897348165512</v>
      </c>
      <c r="X79">
        <v>9.482758492231369E-2</v>
      </c>
      <c r="Y79">
        <v>0</v>
      </c>
      <c r="Z79">
        <v>0</v>
      </c>
      <c r="AA79">
        <v>1</v>
      </c>
      <c r="AB79">
        <v>0</v>
      </c>
      <c r="AC79">
        <v>0</v>
      </c>
      <c r="AD79">
        <v>0</v>
      </c>
      <c r="AE79">
        <v>1</v>
      </c>
      <c r="AF79">
        <v>1.1019610166549683</v>
      </c>
      <c r="AG79">
        <v>116</v>
      </c>
      <c r="AH79">
        <v>2241917</v>
      </c>
      <c r="AI79">
        <v>1520.4332275390625</v>
      </c>
      <c r="AJ79">
        <v>4025.5380859375</v>
      </c>
      <c r="AK79">
        <v>109.57</v>
      </c>
      <c r="AL79">
        <v>102.23</v>
      </c>
      <c r="AM79">
        <v>102.23</v>
      </c>
      <c r="AN79">
        <v>19427.357421875</v>
      </c>
      <c r="AO79">
        <v>0</v>
      </c>
      <c r="AP79">
        <v>4025.5380859375</v>
      </c>
      <c r="AQ79">
        <v>116.15</v>
      </c>
      <c r="AR79">
        <v>22.5</v>
      </c>
      <c r="AS79">
        <v>116.15</v>
      </c>
      <c r="AT79">
        <v>1.62</v>
      </c>
      <c r="AU79">
        <v>0.2021</v>
      </c>
      <c r="AV79">
        <v>11.413043975830078</v>
      </c>
      <c r="AW79">
        <v>0</v>
      </c>
      <c r="AX79">
        <v>0.58870697021484375</v>
      </c>
      <c r="AY79">
        <v>82849</v>
      </c>
      <c r="AZ79">
        <v>63917</v>
      </c>
    </row>
    <row r="80" spans="1:52" x14ac:dyDescent="0.3">
      <c r="A80" t="s">
        <v>79</v>
      </c>
      <c r="B80" t="s">
        <v>298</v>
      </c>
      <c r="C80" t="s">
        <v>463</v>
      </c>
      <c r="D80" t="s">
        <v>521</v>
      </c>
      <c r="E80">
        <v>192.05</v>
      </c>
      <c r="F80">
        <v>0.26165062189102173</v>
      </c>
      <c r="G80">
        <v>0</v>
      </c>
      <c r="H80">
        <v>0.26305803656578064</v>
      </c>
      <c r="I80">
        <v>0</v>
      </c>
      <c r="J80">
        <v>7.4594669044017792E-2</v>
      </c>
      <c r="K80">
        <v>6.1548620462417603E-2</v>
      </c>
      <c r="L80">
        <v>0</v>
      </c>
      <c r="M80">
        <v>16753.3359375</v>
      </c>
      <c r="N80">
        <v>0.94973880052566528</v>
      </c>
      <c r="O80">
        <v>0</v>
      </c>
      <c r="P80">
        <v>1</v>
      </c>
      <c r="Q80">
        <v>0</v>
      </c>
      <c r="R80">
        <v>0</v>
      </c>
      <c r="S80">
        <v>7107.19873046875</v>
      </c>
      <c r="T80">
        <v>0.70930230617523193</v>
      </c>
      <c r="U80">
        <v>6.8493150174617767E-3</v>
      </c>
      <c r="V80">
        <v>0.12328767031431198</v>
      </c>
      <c r="W80">
        <v>4.109589010477066E-2</v>
      </c>
      <c r="X80">
        <v>0.26712328195571899</v>
      </c>
      <c r="Y80">
        <v>0</v>
      </c>
      <c r="Z80">
        <v>0</v>
      </c>
      <c r="AA80">
        <v>1</v>
      </c>
      <c r="AB80">
        <v>0</v>
      </c>
      <c r="AC80">
        <v>1</v>
      </c>
      <c r="AD80">
        <v>0</v>
      </c>
      <c r="AE80">
        <v>0</v>
      </c>
      <c r="AF80">
        <v>1.3752566576004028</v>
      </c>
      <c r="AG80">
        <v>146</v>
      </c>
      <c r="AH80">
        <v>3217478.25</v>
      </c>
      <c r="AI80">
        <v>520.7550048828125</v>
      </c>
      <c r="AJ80">
        <v>3188.5146484375</v>
      </c>
      <c r="AK80">
        <v>197.77999999999997</v>
      </c>
      <c r="AL80">
        <v>184.54</v>
      </c>
      <c r="AM80">
        <v>184.54</v>
      </c>
      <c r="AN80">
        <v>16753.3359375</v>
      </c>
      <c r="AO80">
        <v>0</v>
      </c>
      <c r="AP80">
        <v>3188.5146484375</v>
      </c>
      <c r="AQ80">
        <v>178.75</v>
      </c>
      <c r="AR80">
        <v>13.5</v>
      </c>
      <c r="AS80">
        <v>181.32999999999998</v>
      </c>
      <c r="AT80">
        <v>0</v>
      </c>
      <c r="AU80">
        <v>0.30880000000000002</v>
      </c>
      <c r="AV80">
        <v>47.700313568115234</v>
      </c>
      <c r="AW80">
        <v>0</v>
      </c>
      <c r="AX80">
        <v>0.89976513385772705</v>
      </c>
      <c r="AY80">
        <v>64436</v>
      </c>
      <c r="AZ80">
        <v>49711</v>
      </c>
    </row>
    <row r="81" spans="1:52" x14ac:dyDescent="0.3">
      <c r="A81" t="s">
        <v>80</v>
      </c>
      <c r="B81" t="s">
        <v>299</v>
      </c>
      <c r="C81" t="s">
        <v>458</v>
      </c>
      <c r="D81" t="s">
        <v>516</v>
      </c>
      <c r="E81">
        <v>749.06000000000006</v>
      </c>
      <c r="F81">
        <v>0.21093103289604187</v>
      </c>
      <c r="G81">
        <v>1.3350065797567368E-2</v>
      </c>
      <c r="H81">
        <v>0.26617509126663208</v>
      </c>
      <c r="I81">
        <v>0</v>
      </c>
      <c r="J81">
        <v>0.10499313473701477</v>
      </c>
      <c r="K81">
        <v>7.1110993623733521E-2</v>
      </c>
      <c r="L81">
        <v>0</v>
      </c>
      <c r="M81">
        <v>14587.7607421875</v>
      </c>
      <c r="N81">
        <v>0.89211535453796387</v>
      </c>
      <c r="O81">
        <v>1</v>
      </c>
      <c r="P81">
        <v>0</v>
      </c>
      <c r="Q81">
        <v>0</v>
      </c>
      <c r="R81">
        <v>0</v>
      </c>
      <c r="S81">
        <v>6076.345703125</v>
      </c>
      <c r="T81">
        <v>0.53001493215560913</v>
      </c>
      <c r="U81">
        <v>1.4336917549371719E-2</v>
      </c>
      <c r="V81">
        <v>0.11648745834827423</v>
      </c>
      <c r="W81">
        <v>5.3763434290885925E-2</v>
      </c>
      <c r="X81">
        <v>0.28136199712753296</v>
      </c>
      <c r="Y81">
        <v>0</v>
      </c>
      <c r="Z81">
        <v>0</v>
      </c>
      <c r="AA81">
        <v>0</v>
      </c>
      <c r="AB81">
        <v>1</v>
      </c>
      <c r="AC81">
        <v>0</v>
      </c>
      <c r="AD81">
        <v>0</v>
      </c>
      <c r="AE81">
        <v>0</v>
      </c>
      <c r="AF81">
        <v>1.0341604948043823</v>
      </c>
      <c r="AG81">
        <v>558</v>
      </c>
      <c r="AH81">
        <v>10927108</v>
      </c>
      <c r="AI81">
        <v>260.37966918945313</v>
      </c>
      <c r="AJ81">
        <v>947.404296875</v>
      </c>
      <c r="AK81">
        <v>729.91</v>
      </c>
      <c r="AL81">
        <v>681.04</v>
      </c>
      <c r="AM81">
        <v>681.04</v>
      </c>
      <c r="AN81">
        <v>14790.3330078125</v>
      </c>
      <c r="AO81">
        <v>202.57255554199219</v>
      </c>
      <c r="AP81">
        <v>744.83203125</v>
      </c>
      <c r="AQ81">
        <v>693.62999999999988</v>
      </c>
      <c r="AR81">
        <v>83.22</v>
      </c>
      <c r="AS81">
        <v>693.62999999999988</v>
      </c>
      <c r="AT81">
        <v>6</v>
      </c>
      <c r="AU81">
        <v>0.2472</v>
      </c>
      <c r="AV81">
        <v>184.62702941894531</v>
      </c>
      <c r="AW81">
        <v>0</v>
      </c>
      <c r="AX81">
        <v>0.55617845058441162</v>
      </c>
      <c r="AY81">
        <v>0</v>
      </c>
      <c r="AZ81">
        <v>0</v>
      </c>
    </row>
    <row r="82" spans="1:52" x14ac:dyDescent="0.3">
      <c r="A82" t="s">
        <v>81</v>
      </c>
      <c r="B82" t="s">
        <v>300</v>
      </c>
      <c r="C82" t="s">
        <v>463</v>
      </c>
      <c r="D82" t="s">
        <v>521</v>
      </c>
      <c r="E82">
        <v>11.5</v>
      </c>
      <c r="F82">
        <v>0.34782609343528748</v>
      </c>
      <c r="G82">
        <v>0</v>
      </c>
      <c r="H82">
        <v>0.21146488189697266</v>
      </c>
      <c r="I82">
        <v>0.25730490684509277</v>
      </c>
      <c r="J82">
        <v>0</v>
      </c>
      <c r="K82">
        <v>4.4796265661716461E-2</v>
      </c>
      <c r="L82">
        <v>1</v>
      </c>
      <c r="M82">
        <v>25447.73828125</v>
      </c>
      <c r="N82">
        <v>1.1237927675247192</v>
      </c>
      <c r="O82">
        <v>0</v>
      </c>
      <c r="P82">
        <v>1</v>
      </c>
      <c r="Q82">
        <v>0</v>
      </c>
      <c r="R82">
        <v>0</v>
      </c>
      <c r="T82">
        <v>0.67892825603485107</v>
      </c>
      <c r="U82">
        <v>1.3290528440847993E-3</v>
      </c>
      <c r="V82">
        <v>4.2274419218301773E-2</v>
      </c>
      <c r="W82">
        <v>4.5504961162805557E-2</v>
      </c>
      <c r="X82">
        <v>0.21146488189697266</v>
      </c>
      <c r="Y82">
        <v>0.25730490684509277</v>
      </c>
      <c r="Z82">
        <v>0</v>
      </c>
      <c r="AA82">
        <v>0</v>
      </c>
      <c r="AB82">
        <v>0</v>
      </c>
      <c r="AC82">
        <v>1</v>
      </c>
      <c r="AD82">
        <v>0</v>
      </c>
      <c r="AE82">
        <v>0</v>
      </c>
      <c r="AH82">
        <v>292649</v>
      </c>
      <c r="AI82">
        <v>0</v>
      </c>
      <c r="AJ82">
        <v>8615.216796875</v>
      </c>
      <c r="AK82">
        <v>15.489999999999998</v>
      </c>
      <c r="AL82">
        <v>14.45</v>
      </c>
      <c r="AM82">
        <v>19.21</v>
      </c>
      <c r="AN82">
        <v>25447.73828125</v>
      </c>
      <c r="AO82">
        <v>0</v>
      </c>
      <c r="AP82">
        <v>8615.216796875</v>
      </c>
      <c r="AQ82">
        <v>13.5</v>
      </c>
      <c r="AR82">
        <v>0</v>
      </c>
      <c r="AS82">
        <v>13.5</v>
      </c>
      <c r="AT82">
        <v>0</v>
      </c>
      <c r="AU82">
        <v>0.31480000000000002</v>
      </c>
      <c r="AV82">
        <v>2.8547759056091309</v>
      </c>
      <c r="AW82">
        <v>3.4736161231994629</v>
      </c>
      <c r="AX82">
        <v>0.63286983966827393</v>
      </c>
      <c r="AY82">
        <v>0</v>
      </c>
      <c r="AZ82">
        <v>0</v>
      </c>
    </row>
    <row r="83" spans="1:52" x14ac:dyDescent="0.3">
      <c r="A83" t="s">
        <v>82</v>
      </c>
      <c r="B83" t="s">
        <v>301</v>
      </c>
      <c r="C83" t="s">
        <v>465</v>
      </c>
      <c r="D83" t="s">
        <v>523</v>
      </c>
      <c r="E83">
        <v>613.70000000000005</v>
      </c>
      <c r="F83">
        <v>0.11976535618305206</v>
      </c>
      <c r="G83">
        <v>1.4665145426988602E-2</v>
      </c>
      <c r="H83">
        <v>0.34277790784835815</v>
      </c>
      <c r="I83">
        <v>0</v>
      </c>
      <c r="J83">
        <v>0.10531016439199448</v>
      </c>
      <c r="K83">
        <v>4.5078448951244354E-2</v>
      </c>
      <c r="L83">
        <v>0</v>
      </c>
      <c r="M83">
        <v>18175.77734375</v>
      </c>
      <c r="N83">
        <v>0.88714617490768433</v>
      </c>
      <c r="O83">
        <v>1</v>
      </c>
      <c r="P83">
        <v>0</v>
      </c>
      <c r="Q83">
        <v>0</v>
      </c>
      <c r="R83">
        <v>0</v>
      </c>
      <c r="S83">
        <v>10647.177734375</v>
      </c>
      <c r="T83">
        <v>0.46462643146514893</v>
      </c>
      <c r="U83">
        <v>1.6470588743686676E-2</v>
      </c>
      <c r="V83">
        <v>0.10117647051811218</v>
      </c>
      <c r="W83">
        <v>4.2352944612503052E-2</v>
      </c>
      <c r="X83">
        <v>0.34823527932167053</v>
      </c>
      <c r="Y83">
        <v>0</v>
      </c>
      <c r="Z83">
        <v>0</v>
      </c>
      <c r="AA83">
        <v>0</v>
      </c>
      <c r="AB83">
        <v>1</v>
      </c>
      <c r="AC83">
        <v>0</v>
      </c>
      <c r="AD83">
        <v>0</v>
      </c>
      <c r="AE83">
        <v>0</v>
      </c>
      <c r="AF83">
        <v>0.98054099082946777</v>
      </c>
      <c r="AG83">
        <v>425</v>
      </c>
      <c r="AH83">
        <v>11154475</v>
      </c>
      <c r="AI83">
        <v>551.56427001953125</v>
      </c>
      <c r="AJ83">
        <v>1774.330078125</v>
      </c>
      <c r="AK83">
        <v>643.75</v>
      </c>
      <c r="AL83">
        <v>600.65</v>
      </c>
      <c r="AM83">
        <v>600.65</v>
      </c>
      <c r="AN83">
        <v>18303.599609375</v>
      </c>
      <c r="AO83">
        <v>127.8214111328125</v>
      </c>
      <c r="AP83">
        <v>1646.5078125</v>
      </c>
      <c r="AQ83">
        <v>612.25</v>
      </c>
      <c r="AR83">
        <v>59.89</v>
      </c>
      <c r="AS83">
        <v>612.25</v>
      </c>
      <c r="AT83">
        <v>7</v>
      </c>
      <c r="AU83">
        <v>0.1303</v>
      </c>
      <c r="AV83">
        <v>209.86576843261719</v>
      </c>
      <c r="AW83">
        <v>0</v>
      </c>
      <c r="AX83">
        <v>0.43893346190452576</v>
      </c>
      <c r="AY83">
        <v>199812</v>
      </c>
      <c r="AZ83">
        <v>154151</v>
      </c>
    </row>
    <row r="84" spans="1:52" x14ac:dyDescent="0.3">
      <c r="A84" t="s">
        <v>83</v>
      </c>
      <c r="B84" t="s">
        <v>302</v>
      </c>
      <c r="C84" t="s">
        <v>440</v>
      </c>
      <c r="D84" t="s">
        <v>498</v>
      </c>
      <c r="E84">
        <v>128.15</v>
      </c>
      <c r="F84">
        <v>0.23410066962242126</v>
      </c>
      <c r="G84">
        <v>0</v>
      </c>
      <c r="H84">
        <v>0.30615797638893127</v>
      </c>
      <c r="I84">
        <v>0</v>
      </c>
      <c r="J84">
        <v>0.12044025212526321</v>
      </c>
      <c r="K84">
        <v>5.2855551242828369E-2</v>
      </c>
      <c r="L84">
        <v>0</v>
      </c>
      <c r="M84">
        <v>19901.349609375</v>
      </c>
      <c r="N84">
        <v>0.99601644277572632</v>
      </c>
      <c r="O84">
        <v>0</v>
      </c>
      <c r="P84">
        <v>1</v>
      </c>
      <c r="Q84">
        <v>0</v>
      </c>
      <c r="R84">
        <v>0</v>
      </c>
      <c r="S84">
        <v>12082.5185546875</v>
      </c>
      <c r="T84">
        <v>0.43378165364265442</v>
      </c>
      <c r="U84">
        <v>0</v>
      </c>
      <c r="V84">
        <v>0.15662650763988495</v>
      </c>
      <c r="W84">
        <v>4.8192769289016724E-2</v>
      </c>
      <c r="X84">
        <v>0.30120483040809631</v>
      </c>
      <c r="Y84">
        <v>0</v>
      </c>
      <c r="Z84">
        <v>1</v>
      </c>
      <c r="AA84">
        <v>0</v>
      </c>
      <c r="AB84">
        <v>0</v>
      </c>
      <c r="AC84">
        <v>1</v>
      </c>
      <c r="AD84">
        <v>0</v>
      </c>
      <c r="AE84">
        <v>0</v>
      </c>
      <c r="AF84">
        <v>1.2057490348815918</v>
      </c>
      <c r="AG84">
        <v>83</v>
      </c>
      <c r="AH84">
        <v>2550358</v>
      </c>
      <c r="AI84">
        <v>606.49237060546875</v>
      </c>
      <c r="AJ84">
        <v>2361.490234375</v>
      </c>
      <c r="AK84">
        <v>144.79</v>
      </c>
      <c r="AL84">
        <v>135.1</v>
      </c>
      <c r="AM84">
        <v>135.1</v>
      </c>
      <c r="AN84">
        <v>20151.587890625</v>
      </c>
      <c r="AO84">
        <v>250.23800659179688</v>
      </c>
      <c r="AP84">
        <v>2111.251953125</v>
      </c>
      <c r="AQ84">
        <v>135.07999999999998</v>
      </c>
      <c r="AR84">
        <v>10.5</v>
      </c>
      <c r="AS84">
        <v>135.07999999999998</v>
      </c>
      <c r="AT84">
        <v>0</v>
      </c>
      <c r="AU84">
        <v>0.19989999999999999</v>
      </c>
      <c r="AV84">
        <v>41.355819702148438</v>
      </c>
      <c r="AW84">
        <v>0</v>
      </c>
      <c r="AX84">
        <v>0.55085110664367676</v>
      </c>
      <c r="AY84">
        <v>0</v>
      </c>
      <c r="AZ84">
        <v>0</v>
      </c>
    </row>
    <row r="85" spans="1:52" x14ac:dyDescent="0.3">
      <c r="A85" t="s">
        <v>84</v>
      </c>
      <c r="B85" t="s">
        <v>303</v>
      </c>
      <c r="C85" t="s">
        <v>452</v>
      </c>
      <c r="D85" t="s">
        <v>510</v>
      </c>
      <c r="E85">
        <v>178.6</v>
      </c>
      <c r="F85">
        <v>3.5274356603622437E-2</v>
      </c>
      <c r="G85">
        <v>1.0078387334942818E-2</v>
      </c>
      <c r="H85">
        <v>0.14458413422107697</v>
      </c>
      <c r="I85">
        <v>0</v>
      </c>
      <c r="J85">
        <v>0.10303521156311035</v>
      </c>
      <c r="K85">
        <v>3.6561988294124603E-2</v>
      </c>
      <c r="L85">
        <v>0</v>
      </c>
      <c r="M85">
        <v>17686.544921875</v>
      </c>
      <c r="N85">
        <v>0.79395425319671631</v>
      </c>
      <c r="O85">
        <v>0</v>
      </c>
      <c r="P85">
        <v>0</v>
      </c>
      <c r="Q85">
        <v>1</v>
      </c>
      <c r="R85">
        <v>0</v>
      </c>
      <c r="S85">
        <v>10689.4931640625</v>
      </c>
      <c r="T85">
        <v>0.237674281001091</v>
      </c>
      <c r="U85">
        <v>1.1363636702299118E-2</v>
      </c>
      <c r="V85">
        <v>0.11931817978620529</v>
      </c>
      <c r="W85">
        <v>3.4090913832187653E-2</v>
      </c>
      <c r="X85">
        <v>0.11363636702299118</v>
      </c>
      <c r="Y85">
        <v>0</v>
      </c>
      <c r="Z85">
        <v>0</v>
      </c>
      <c r="AA85">
        <v>1</v>
      </c>
      <c r="AB85">
        <v>0</v>
      </c>
      <c r="AC85">
        <v>0</v>
      </c>
      <c r="AD85">
        <v>1</v>
      </c>
      <c r="AE85">
        <v>0</v>
      </c>
      <c r="AF85">
        <v>0.85649102926254272</v>
      </c>
      <c r="AG85">
        <v>176</v>
      </c>
      <c r="AH85">
        <v>3158817</v>
      </c>
      <c r="AI85">
        <v>187.15005493164063</v>
      </c>
      <c r="AJ85">
        <v>1016.78515625</v>
      </c>
      <c r="AK85">
        <v>181.19000000000003</v>
      </c>
      <c r="AL85">
        <v>169.06</v>
      </c>
      <c r="AM85">
        <v>169.06</v>
      </c>
      <c r="AN85">
        <v>17686.544921875</v>
      </c>
      <c r="AO85">
        <v>0</v>
      </c>
      <c r="AP85">
        <v>1016.78515625</v>
      </c>
      <c r="AQ85">
        <v>197.16000000000003</v>
      </c>
      <c r="AR85">
        <v>35.049999999999997</v>
      </c>
      <c r="AS85">
        <v>197.16000000000003</v>
      </c>
      <c r="AT85">
        <v>2.52</v>
      </c>
      <c r="AU85">
        <v>5.5100000000000003E-2</v>
      </c>
      <c r="AV85">
        <v>28.506208419799805</v>
      </c>
      <c r="AW85">
        <v>0</v>
      </c>
      <c r="AX85">
        <v>0.21077056229114532</v>
      </c>
      <c r="AY85">
        <v>140929</v>
      </c>
      <c r="AZ85">
        <v>99078</v>
      </c>
    </row>
    <row r="86" spans="1:52" x14ac:dyDescent="0.3">
      <c r="A86" t="s">
        <v>85</v>
      </c>
      <c r="B86" t="s">
        <v>304</v>
      </c>
      <c r="C86" t="s">
        <v>471</v>
      </c>
      <c r="D86" t="s">
        <v>529</v>
      </c>
      <c r="E86">
        <v>123.35</v>
      </c>
      <c r="F86">
        <v>0.17024725675582886</v>
      </c>
      <c r="G86">
        <v>0</v>
      </c>
      <c r="H86">
        <v>0.13146717846393585</v>
      </c>
      <c r="I86">
        <v>0</v>
      </c>
      <c r="J86">
        <v>0.10246346890926361</v>
      </c>
      <c r="K86">
        <v>7.542487233877182E-2</v>
      </c>
      <c r="L86">
        <v>0</v>
      </c>
      <c r="M86">
        <v>18175.978515625</v>
      </c>
      <c r="N86">
        <v>0.87828600406646729</v>
      </c>
      <c r="O86">
        <v>0</v>
      </c>
      <c r="P86">
        <v>1</v>
      </c>
      <c r="Q86">
        <v>0</v>
      </c>
      <c r="R86">
        <v>0</v>
      </c>
      <c r="S86">
        <v>11161.25</v>
      </c>
      <c r="T86">
        <v>0.4916643500328064</v>
      </c>
      <c r="U86">
        <v>0</v>
      </c>
      <c r="V86">
        <v>0.10000000149011612</v>
      </c>
      <c r="W86">
        <v>5.7142861187458038E-2</v>
      </c>
      <c r="X86">
        <v>0.11428571492433548</v>
      </c>
      <c r="Y86">
        <v>0</v>
      </c>
      <c r="Z86">
        <v>1</v>
      </c>
      <c r="AA86">
        <v>0</v>
      </c>
      <c r="AB86">
        <v>0</v>
      </c>
      <c r="AC86">
        <v>1</v>
      </c>
      <c r="AD86">
        <v>0</v>
      </c>
      <c r="AE86">
        <v>0</v>
      </c>
      <c r="AF86">
        <v>1.0249321460723877</v>
      </c>
      <c r="AG86">
        <v>70</v>
      </c>
      <c r="AH86">
        <v>2242007</v>
      </c>
      <c r="AI86">
        <v>684.52374267578125</v>
      </c>
      <c r="AJ86">
        <v>2725.49609375</v>
      </c>
      <c r="AK86">
        <v>129.79</v>
      </c>
      <c r="AL86">
        <v>121.1</v>
      </c>
      <c r="AM86">
        <v>121.1</v>
      </c>
      <c r="AN86">
        <v>18175.978515625</v>
      </c>
      <c r="AO86">
        <v>0</v>
      </c>
      <c r="AP86">
        <v>2725.49609375</v>
      </c>
      <c r="AQ86">
        <v>122.91</v>
      </c>
      <c r="AR86">
        <v>10.5</v>
      </c>
      <c r="AS86">
        <v>122.91</v>
      </c>
      <c r="AT86">
        <v>0</v>
      </c>
      <c r="AU86">
        <v>0.17699999999999999</v>
      </c>
      <c r="AV86">
        <v>16.15863037109375</v>
      </c>
      <c r="AW86">
        <v>0</v>
      </c>
      <c r="AX86">
        <v>0.4711836576461792</v>
      </c>
      <c r="AY86">
        <v>26988</v>
      </c>
      <c r="AZ86">
        <v>20820</v>
      </c>
    </row>
    <row r="87" spans="1:52" x14ac:dyDescent="0.3">
      <c r="A87" t="s">
        <v>86</v>
      </c>
      <c r="B87" t="s">
        <v>305</v>
      </c>
      <c r="C87" t="s">
        <v>472</v>
      </c>
      <c r="D87" t="s">
        <v>530</v>
      </c>
      <c r="E87">
        <v>1679.8699999999997</v>
      </c>
      <c r="F87">
        <v>0.14718401432037354</v>
      </c>
      <c r="G87">
        <v>1.3096251524984837E-2</v>
      </c>
      <c r="H87">
        <v>0.21114937961101532</v>
      </c>
      <c r="I87">
        <v>0.28793376684188843</v>
      </c>
      <c r="J87">
        <v>0.10088014602661133</v>
      </c>
      <c r="K87">
        <v>6.1781562864780426E-2</v>
      </c>
      <c r="L87">
        <v>0</v>
      </c>
      <c r="M87">
        <v>17188.333984375</v>
      </c>
      <c r="N87">
        <v>0.80481457710266113</v>
      </c>
      <c r="O87">
        <v>1</v>
      </c>
      <c r="P87">
        <v>0</v>
      </c>
      <c r="Q87">
        <v>0</v>
      </c>
      <c r="R87">
        <v>0</v>
      </c>
      <c r="S87">
        <v>7488.71728515625</v>
      </c>
      <c r="T87">
        <v>0.35639089345932007</v>
      </c>
      <c r="U87">
        <v>4.0816324763000011E-3</v>
      </c>
      <c r="V87">
        <v>9.6209913492202759E-2</v>
      </c>
      <c r="W87">
        <v>7.8717201948165894E-2</v>
      </c>
      <c r="X87">
        <v>0.21224489808082581</v>
      </c>
      <c r="Y87">
        <v>0.28921282291412354</v>
      </c>
      <c r="Z87">
        <v>0</v>
      </c>
      <c r="AA87">
        <v>0</v>
      </c>
      <c r="AB87">
        <v>1</v>
      </c>
      <c r="AC87">
        <v>0</v>
      </c>
      <c r="AD87">
        <v>0</v>
      </c>
      <c r="AE87">
        <v>0</v>
      </c>
      <c r="AF87">
        <v>0.75670921802520752</v>
      </c>
      <c r="AG87">
        <v>1715</v>
      </c>
      <c r="AH87">
        <v>28874166</v>
      </c>
      <c r="AI87">
        <v>978.1102294921875</v>
      </c>
      <c r="AJ87">
        <v>3411.7802734375</v>
      </c>
      <c r="AK87">
        <v>1722.04</v>
      </c>
      <c r="AL87">
        <v>1606.75</v>
      </c>
      <c r="AM87">
        <v>1606.75</v>
      </c>
      <c r="AN87">
        <v>17361.951171875</v>
      </c>
      <c r="AO87">
        <v>173.61640930175781</v>
      </c>
      <c r="AP87">
        <v>3238.1630859375</v>
      </c>
      <c r="AQ87">
        <v>1629.9299999999998</v>
      </c>
      <c r="AR87">
        <v>141.38999999999999</v>
      </c>
      <c r="AS87">
        <v>1636.02</v>
      </c>
      <c r="AT87">
        <v>12</v>
      </c>
      <c r="AU87">
        <v>0.1643</v>
      </c>
      <c r="AV87">
        <v>345.44461059570313</v>
      </c>
      <c r="AW87">
        <v>471.06539916992188</v>
      </c>
      <c r="AX87">
        <v>0.35069829225540161</v>
      </c>
      <c r="AY87">
        <v>3878425</v>
      </c>
      <c r="AZ87">
        <v>2801203</v>
      </c>
    </row>
    <row r="88" spans="1:52" x14ac:dyDescent="0.3">
      <c r="A88" t="s">
        <v>87</v>
      </c>
      <c r="B88" t="s">
        <v>306</v>
      </c>
      <c r="C88" t="s">
        <v>457</v>
      </c>
      <c r="D88" t="s">
        <v>515</v>
      </c>
      <c r="E88">
        <v>151.26</v>
      </c>
      <c r="F88">
        <v>0.12739653885364532</v>
      </c>
      <c r="G88">
        <v>4.6939044259488583E-3</v>
      </c>
      <c r="H88">
        <v>0.13399504125118256</v>
      </c>
      <c r="I88">
        <v>0</v>
      </c>
      <c r="J88">
        <v>5.6787360459566116E-2</v>
      </c>
      <c r="K88">
        <v>4.7420874238014221E-2</v>
      </c>
      <c r="L88">
        <v>0</v>
      </c>
      <c r="M88">
        <v>17542.642578125</v>
      </c>
      <c r="N88">
        <v>0.8342435359954834</v>
      </c>
      <c r="O88">
        <v>0</v>
      </c>
      <c r="P88">
        <v>0</v>
      </c>
      <c r="Q88">
        <v>1</v>
      </c>
      <c r="R88">
        <v>0</v>
      </c>
      <c r="S88">
        <v>8256.904296875</v>
      </c>
      <c r="T88">
        <v>0.20372878015041351</v>
      </c>
      <c r="U88">
        <v>0</v>
      </c>
      <c r="V88">
        <v>4.4871795922517776E-2</v>
      </c>
      <c r="W88">
        <v>4.4871795922517776E-2</v>
      </c>
      <c r="X88">
        <v>0.12820513546466827</v>
      </c>
      <c r="Y88">
        <v>0</v>
      </c>
      <c r="Z88">
        <v>0</v>
      </c>
      <c r="AA88">
        <v>1</v>
      </c>
      <c r="AB88">
        <v>0</v>
      </c>
      <c r="AC88">
        <v>0</v>
      </c>
      <c r="AD88">
        <v>1</v>
      </c>
      <c r="AE88">
        <v>0</v>
      </c>
      <c r="AF88">
        <v>0.84171885251998901</v>
      </c>
      <c r="AG88">
        <v>156</v>
      </c>
      <c r="AH88">
        <v>2653500</v>
      </c>
      <c r="AI88">
        <v>294.85653686523438</v>
      </c>
      <c r="AJ88">
        <v>1115.1796875</v>
      </c>
      <c r="AK88">
        <v>166.51000000000002</v>
      </c>
      <c r="AL88">
        <v>155.36000000000001</v>
      </c>
      <c r="AM88">
        <v>156.69999999999999</v>
      </c>
      <c r="AN88">
        <v>17542.642578125</v>
      </c>
      <c r="AO88">
        <v>0</v>
      </c>
      <c r="AP88">
        <v>1115.1796875</v>
      </c>
      <c r="AQ88">
        <v>178.99</v>
      </c>
      <c r="AR88">
        <v>31.5</v>
      </c>
      <c r="AS88">
        <v>180.99</v>
      </c>
      <c r="AT88">
        <v>0.57999999999999996</v>
      </c>
      <c r="AU88">
        <v>5.8799999999999998E-2</v>
      </c>
      <c r="AV88">
        <v>24.251762390136719</v>
      </c>
      <c r="AW88">
        <v>0</v>
      </c>
      <c r="AX88">
        <v>0.210600346326828</v>
      </c>
      <c r="AY88">
        <v>0</v>
      </c>
      <c r="AZ88">
        <v>0</v>
      </c>
    </row>
    <row r="89" spans="1:52" x14ac:dyDescent="0.3">
      <c r="A89" t="s">
        <v>88</v>
      </c>
      <c r="B89" t="s">
        <v>307</v>
      </c>
      <c r="C89" t="s">
        <v>446</v>
      </c>
      <c r="D89" t="s">
        <v>504</v>
      </c>
      <c r="E89">
        <v>201</v>
      </c>
      <c r="F89">
        <v>0.22014924883842468</v>
      </c>
      <c r="G89">
        <v>0</v>
      </c>
      <c r="H89">
        <v>0.24785012006759644</v>
      </c>
      <c r="I89">
        <v>0</v>
      </c>
      <c r="J89">
        <v>4.7715462744235992E-2</v>
      </c>
      <c r="K89">
        <v>3.8240719586610794E-2</v>
      </c>
      <c r="L89">
        <v>0</v>
      </c>
      <c r="M89">
        <v>13291.064453125</v>
      </c>
      <c r="N89">
        <v>0.79419201612472534</v>
      </c>
      <c r="O89">
        <v>0</v>
      </c>
      <c r="P89">
        <v>1</v>
      </c>
      <c r="Q89">
        <v>0</v>
      </c>
      <c r="R89">
        <v>0</v>
      </c>
      <c r="S89">
        <v>7533.345703125</v>
      </c>
      <c r="T89">
        <v>0.4780457615852356</v>
      </c>
      <c r="U89">
        <v>0</v>
      </c>
      <c r="V89">
        <v>6.4935065805912018E-2</v>
      </c>
      <c r="W89">
        <v>2.5974027812480927E-2</v>
      </c>
      <c r="X89">
        <v>0.27272728085517883</v>
      </c>
      <c r="Y89">
        <v>0</v>
      </c>
      <c r="Z89">
        <v>0</v>
      </c>
      <c r="AA89">
        <v>1</v>
      </c>
      <c r="AB89">
        <v>0</v>
      </c>
      <c r="AC89">
        <v>1</v>
      </c>
      <c r="AD89">
        <v>0</v>
      </c>
      <c r="AE89">
        <v>0</v>
      </c>
      <c r="AF89">
        <v>0.8143775463104248</v>
      </c>
      <c r="AG89">
        <v>154</v>
      </c>
      <c r="AH89">
        <v>2671504</v>
      </c>
      <c r="AI89">
        <v>464.407958984375</v>
      </c>
      <c r="AJ89">
        <v>1228.3681640625</v>
      </c>
      <c r="AK89">
        <v>201.28</v>
      </c>
      <c r="AL89">
        <v>187.8</v>
      </c>
      <c r="AM89">
        <v>187.8</v>
      </c>
      <c r="AN89">
        <v>13291.064453125</v>
      </c>
      <c r="AO89">
        <v>0</v>
      </c>
      <c r="AP89">
        <v>1228.3681640625</v>
      </c>
      <c r="AQ89">
        <v>191.04000000000002</v>
      </c>
      <c r="AR89">
        <v>21.2</v>
      </c>
      <c r="AS89">
        <v>193.01999999999998</v>
      </c>
      <c r="AT89">
        <v>0</v>
      </c>
      <c r="AU89">
        <v>0.2137</v>
      </c>
      <c r="AV89">
        <v>47.840030670166016</v>
      </c>
      <c r="AW89">
        <v>0</v>
      </c>
      <c r="AX89">
        <v>0.59688031673431396</v>
      </c>
      <c r="AY89">
        <v>69151</v>
      </c>
      <c r="AZ89">
        <v>53349</v>
      </c>
    </row>
    <row r="90" spans="1:52" x14ac:dyDescent="0.3">
      <c r="A90" t="s">
        <v>89</v>
      </c>
      <c r="B90" t="s">
        <v>308</v>
      </c>
      <c r="C90" t="s">
        <v>473</v>
      </c>
      <c r="D90" t="s">
        <v>531</v>
      </c>
      <c r="E90">
        <v>1146.2199999999998</v>
      </c>
      <c r="F90">
        <v>0.13064682483673096</v>
      </c>
      <c r="G90">
        <v>4.9728672951459885E-2</v>
      </c>
      <c r="H90">
        <v>0.20483899116516113</v>
      </c>
      <c r="I90">
        <v>0.28291380405426025</v>
      </c>
      <c r="J90">
        <v>7.0091336965560913E-2</v>
      </c>
      <c r="K90">
        <v>3.8237202912569046E-2</v>
      </c>
      <c r="L90">
        <v>0</v>
      </c>
      <c r="M90">
        <v>17406.16015625</v>
      </c>
      <c r="N90">
        <v>0.83857566118240356</v>
      </c>
      <c r="O90">
        <v>1</v>
      </c>
      <c r="P90">
        <v>0</v>
      </c>
      <c r="Q90">
        <v>0</v>
      </c>
      <c r="R90">
        <v>0</v>
      </c>
      <c r="S90">
        <v>10269.0625</v>
      </c>
      <c r="T90">
        <v>0.23055247962474823</v>
      </c>
      <c r="U90">
        <v>3.7193574011325836E-2</v>
      </c>
      <c r="V90">
        <v>5.7480979710817337E-2</v>
      </c>
      <c r="W90">
        <v>2.451394684612751E-2</v>
      </c>
      <c r="X90">
        <v>0.19949282705783844</v>
      </c>
      <c r="Y90">
        <v>0.28064244985580444</v>
      </c>
      <c r="Z90">
        <v>0</v>
      </c>
      <c r="AA90">
        <v>0</v>
      </c>
      <c r="AB90">
        <v>1</v>
      </c>
      <c r="AC90">
        <v>0</v>
      </c>
      <c r="AD90">
        <v>0</v>
      </c>
      <c r="AE90">
        <v>0</v>
      </c>
      <c r="AF90">
        <v>0.85342162847518921</v>
      </c>
      <c r="AG90">
        <v>1183</v>
      </c>
      <c r="AH90">
        <v>19951288</v>
      </c>
      <c r="AI90">
        <v>796.225830078125</v>
      </c>
      <c r="AJ90">
        <v>2835.93359375</v>
      </c>
      <c r="AK90">
        <v>1156.77</v>
      </c>
      <c r="AL90">
        <v>1079.32</v>
      </c>
      <c r="AM90">
        <v>1079.32</v>
      </c>
      <c r="AN90">
        <v>17465.4921875</v>
      </c>
      <c r="AO90">
        <v>59.33154296875</v>
      </c>
      <c r="AP90">
        <v>2776.6015625</v>
      </c>
      <c r="AQ90">
        <v>1123.1000000000001</v>
      </c>
      <c r="AR90">
        <v>148.47999999999999</v>
      </c>
      <c r="AS90">
        <v>1126.53</v>
      </c>
      <c r="AT90">
        <v>36</v>
      </c>
      <c r="AU90">
        <v>0.17749999999999999</v>
      </c>
      <c r="AV90">
        <v>230.75726318359375</v>
      </c>
      <c r="AW90">
        <v>318.71087646484375</v>
      </c>
      <c r="AX90">
        <v>0.21824377775192261</v>
      </c>
      <c r="AY90">
        <v>2116049</v>
      </c>
      <c r="AZ90">
        <v>1348982</v>
      </c>
    </row>
    <row r="91" spans="1:52" x14ac:dyDescent="0.3">
      <c r="A91" t="s">
        <v>90</v>
      </c>
      <c r="B91" t="s">
        <v>309</v>
      </c>
      <c r="C91" t="s">
        <v>441</v>
      </c>
      <c r="D91" t="s">
        <v>499</v>
      </c>
      <c r="E91">
        <v>40.090000000000003</v>
      </c>
      <c r="F91">
        <v>0.14492392539978027</v>
      </c>
      <c r="G91">
        <v>0</v>
      </c>
      <c r="H91">
        <v>0.21146488189697266</v>
      </c>
      <c r="I91">
        <v>0.25730490684509277</v>
      </c>
      <c r="J91">
        <v>8.6765766143798828E-2</v>
      </c>
      <c r="K91">
        <v>2.4448912590742111E-2</v>
      </c>
      <c r="L91">
        <v>1</v>
      </c>
      <c r="M91">
        <v>10795.384765625</v>
      </c>
      <c r="N91">
        <v>1.0555928945541382</v>
      </c>
      <c r="O91">
        <v>0</v>
      </c>
      <c r="P91">
        <v>1</v>
      </c>
      <c r="Q91">
        <v>0</v>
      </c>
      <c r="R91">
        <v>0</v>
      </c>
      <c r="T91">
        <v>0.37752389907836914</v>
      </c>
      <c r="U91">
        <v>1.0199410608038306E-3</v>
      </c>
      <c r="V91">
        <v>9.0930186212062836E-2</v>
      </c>
      <c r="W91">
        <v>2.7765080332756042E-2</v>
      </c>
      <c r="X91">
        <v>0.21146488189697266</v>
      </c>
      <c r="Y91">
        <v>0.25730490684509277</v>
      </c>
      <c r="Z91">
        <v>0</v>
      </c>
      <c r="AA91">
        <v>0</v>
      </c>
      <c r="AB91">
        <v>0</v>
      </c>
      <c r="AC91">
        <v>1</v>
      </c>
      <c r="AD91">
        <v>0</v>
      </c>
      <c r="AE91">
        <v>0</v>
      </c>
      <c r="AH91">
        <v>432786.96875</v>
      </c>
      <c r="AI91">
        <v>0</v>
      </c>
      <c r="AJ91">
        <v>391.369140625</v>
      </c>
      <c r="AK91">
        <v>37.769999999999996</v>
      </c>
      <c r="AL91">
        <v>35.24</v>
      </c>
      <c r="AM91">
        <v>35.24</v>
      </c>
      <c r="AN91">
        <v>10930.40625</v>
      </c>
      <c r="AO91">
        <v>135.02120971679688</v>
      </c>
      <c r="AP91">
        <v>256.34765625</v>
      </c>
      <c r="AQ91">
        <v>39.159999999999997</v>
      </c>
      <c r="AR91">
        <v>5.58</v>
      </c>
      <c r="AS91">
        <v>39.159999999999997</v>
      </c>
      <c r="AT91">
        <v>0</v>
      </c>
      <c r="AU91">
        <v>0.17929999999999999</v>
      </c>
      <c r="AV91">
        <v>8.2809648513793945</v>
      </c>
      <c r="AW91">
        <v>10.07606029510498</v>
      </c>
      <c r="AX91">
        <v>0.39455291628837585</v>
      </c>
      <c r="AY91">
        <v>0</v>
      </c>
      <c r="AZ91">
        <v>0</v>
      </c>
    </row>
    <row r="92" spans="1:52" x14ac:dyDescent="0.3">
      <c r="A92" t="s">
        <v>91</v>
      </c>
      <c r="B92" t="s">
        <v>310</v>
      </c>
      <c r="C92" t="s">
        <v>447</v>
      </c>
      <c r="D92" t="s">
        <v>505</v>
      </c>
      <c r="E92">
        <v>108.9</v>
      </c>
      <c r="F92">
        <v>0.10918273776769638</v>
      </c>
      <c r="G92">
        <v>1.9283747300505638E-2</v>
      </c>
      <c r="H92">
        <v>8.7774693965911865E-2</v>
      </c>
      <c r="I92">
        <v>0</v>
      </c>
      <c r="J92">
        <v>0.10545545071363449</v>
      </c>
      <c r="K92">
        <v>0.15397311747074127</v>
      </c>
      <c r="L92">
        <v>0</v>
      </c>
      <c r="M92">
        <v>14027.658203125</v>
      </c>
      <c r="N92">
        <v>0.96101182699203491</v>
      </c>
      <c r="O92">
        <v>0</v>
      </c>
      <c r="P92">
        <v>1</v>
      </c>
      <c r="Q92">
        <v>0</v>
      </c>
      <c r="R92">
        <v>0</v>
      </c>
      <c r="S92">
        <v>9430.423828125</v>
      </c>
      <c r="T92">
        <v>0.50208157300949097</v>
      </c>
      <c r="U92">
        <v>1.8018018454313278E-2</v>
      </c>
      <c r="V92">
        <v>9.0090088546276093E-2</v>
      </c>
      <c r="W92">
        <v>0.12612614035606384</v>
      </c>
      <c r="X92">
        <v>5.4054055362939835E-2</v>
      </c>
      <c r="Y92">
        <v>0</v>
      </c>
      <c r="Z92">
        <v>0</v>
      </c>
      <c r="AA92">
        <v>1</v>
      </c>
      <c r="AB92">
        <v>0</v>
      </c>
      <c r="AC92">
        <v>1</v>
      </c>
      <c r="AD92">
        <v>0</v>
      </c>
      <c r="AE92">
        <v>0</v>
      </c>
      <c r="AF92">
        <v>1.0678749084472656</v>
      </c>
      <c r="AG92">
        <v>111</v>
      </c>
      <c r="AH92">
        <v>1527612</v>
      </c>
      <c r="AI92">
        <v>19.678604125976563</v>
      </c>
      <c r="AJ92">
        <v>1989.806640625</v>
      </c>
      <c r="AK92">
        <v>89.489999999999981</v>
      </c>
      <c r="AL92">
        <v>83.5</v>
      </c>
      <c r="AM92">
        <v>83.5</v>
      </c>
      <c r="AN92">
        <v>14288.2548828125</v>
      </c>
      <c r="AO92">
        <v>260.59686279296875</v>
      </c>
      <c r="AP92">
        <v>1729.2099609375</v>
      </c>
      <c r="AQ92">
        <v>96.78</v>
      </c>
      <c r="AR92">
        <v>26.38</v>
      </c>
      <c r="AS92">
        <v>100.67999999999999</v>
      </c>
      <c r="AT92">
        <v>1.22</v>
      </c>
      <c r="AU92">
        <v>0.13039999999999999</v>
      </c>
      <c r="AV92">
        <v>8.8371562957763672</v>
      </c>
      <c r="AW92">
        <v>0</v>
      </c>
      <c r="AX92">
        <v>0.49603176116943359</v>
      </c>
      <c r="AY92">
        <v>24385</v>
      </c>
      <c r="AZ92">
        <v>18813</v>
      </c>
    </row>
    <row r="93" spans="1:52" x14ac:dyDescent="0.3">
      <c r="A93" t="s">
        <v>92</v>
      </c>
      <c r="B93" t="s">
        <v>311</v>
      </c>
      <c r="C93" t="s">
        <v>465</v>
      </c>
      <c r="D93" t="s">
        <v>523</v>
      </c>
      <c r="E93">
        <v>16</v>
      </c>
      <c r="F93">
        <v>0.15187500417232513</v>
      </c>
      <c r="G93">
        <v>0</v>
      </c>
      <c r="H93">
        <v>0.21146488189697266</v>
      </c>
      <c r="I93">
        <v>0.25730490684509277</v>
      </c>
      <c r="J93">
        <v>0.29779455065727234</v>
      </c>
      <c r="K93">
        <v>0.19516924023628235</v>
      </c>
      <c r="L93">
        <v>1</v>
      </c>
      <c r="M93">
        <v>12088.8125</v>
      </c>
      <c r="N93">
        <v>1.4146977663040161</v>
      </c>
      <c r="O93">
        <v>0</v>
      </c>
      <c r="P93">
        <v>1</v>
      </c>
      <c r="Q93">
        <v>0</v>
      </c>
      <c r="R93">
        <v>0</v>
      </c>
      <c r="T93">
        <v>0.38819012045860291</v>
      </c>
      <c r="U93">
        <v>1.0748924687504768E-3</v>
      </c>
      <c r="V93">
        <v>0.22583343088626862</v>
      </c>
      <c r="W93">
        <v>0.12340345233678818</v>
      </c>
      <c r="X93">
        <v>0.21146488189697266</v>
      </c>
      <c r="Y93">
        <v>0.25730490684509277</v>
      </c>
      <c r="Z93">
        <v>0</v>
      </c>
      <c r="AA93">
        <v>0</v>
      </c>
      <c r="AB93">
        <v>0</v>
      </c>
      <c r="AC93">
        <v>1</v>
      </c>
      <c r="AD93">
        <v>0</v>
      </c>
      <c r="AE93">
        <v>0</v>
      </c>
      <c r="AH93">
        <v>193421</v>
      </c>
      <c r="AI93">
        <v>1011.625</v>
      </c>
      <c r="AJ93">
        <v>4493.8125</v>
      </c>
      <c r="AK93">
        <v>13.42</v>
      </c>
      <c r="AL93">
        <v>12.52</v>
      </c>
      <c r="AM93">
        <v>12.52</v>
      </c>
      <c r="AN93">
        <v>12378.25</v>
      </c>
      <c r="AO93">
        <v>289.4375</v>
      </c>
      <c r="AP93">
        <v>4204.375</v>
      </c>
      <c r="AQ93">
        <v>11.5</v>
      </c>
      <c r="AR93">
        <v>0</v>
      </c>
      <c r="AS93">
        <v>11.5</v>
      </c>
      <c r="AT93">
        <v>0</v>
      </c>
      <c r="AU93">
        <v>0.127</v>
      </c>
      <c r="AV93">
        <v>2.4318461418151855</v>
      </c>
      <c r="AW93">
        <v>2.9590063095092773</v>
      </c>
      <c r="AX93">
        <v>0.40338465571403503</v>
      </c>
      <c r="AY93">
        <v>0</v>
      </c>
      <c r="AZ93">
        <v>0</v>
      </c>
    </row>
    <row r="94" spans="1:52" x14ac:dyDescent="0.3">
      <c r="A94" t="s">
        <v>93</v>
      </c>
      <c r="B94" t="s">
        <v>312</v>
      </c>
      <c r="C94" t="s">
        <v>458</v>
      </c>
      <c r="D94" t="s">
        <v>516</v>
      </c>
      <c r="E94">
        <v>74</v>
      </c>
      <c r="F94">
        <v>0.16554054617881775</v>
      </c>
      <c r="G94">
        <v>0</v>
      </c>
      <c r="H94">
        <v>0.38524588942527771</v>
      </c>
      <c r="I94">
        <v>0</v>
      </c>
      <c r="J94">
        <v>0.10708277672529221</v>
      </c>
      <c r="K94">
        <v>9.6243014559149742E-3</v>
      </c>
      <c r="L94">
        <v>1</v>
      </c>
      <c r="M94">
        <v>21551.1484375</v>
      </c>
      <c r="N94">
        <v>0.99215990304946899</v>
      </c>
      <c r="O94">
        <v>0</v>
      </c>
      <c r="P94">
        <v>1</v>
      </c>
      <c r="Q94">
        <v>0</v>
      </c>
      <c r="R94">
        <v>0</v>
      </c>
      <c r="S94">
        <v>7905.46435546875</v>
      </c>
      <c r="T94">
        <v>0.5413978099822998</v>
      </c>
      <c r="U94">
        <v>0</v>
      </c>
      <c r="V94">
        <v>0.22950819134712219</v>
      </c>
      <c r="W94">
        <v>1.6393452882766724E-2</v>
      </c>
      <c r="X94">
        <v>0.4098360538482666</v>
      </c>
      <c r="Y94">
        <v>0</v>
      </c>
      <c r="Z94">
        <v>1</v>
      </c>
      <c r="AA94">
        <v>0</v>
      </c>
      <c r="AB94">
        <v>0</v>
      </c>
      <c r="AC94">
        <v>1</v>
      </c>
      <c r="AD94">
        <v>0</v>
      </c>
      <c r="AE94">
        <v>0</v>
      </c>
      <c r="AF94">
        <v>1.2488247156143188</v>
      </c>
      <c r="AG94">
        <v>61</v>
      </c>
      <c r="AH94">
        <v>1594785</v>
      </c>
      <c r="AI94">
        <v>481.66217041015625</v>
      </c>
      <c r="AJ94">
        <v>4602.82421875</v>
      </c>
      <c r="AK94">
        <v>83.57</v>
      </c>
      <c r="AL94">
        <v>77.97</v>
      </c>
      <c r="AM94">
        <v>77.97</v>
      </c>
      <c r="AN94">
        <v>22016.82421875</v>
      </c>
      <c r="AO94">
        <v>465.67568969726563</v>
      </c>
      <c r="AP94">
        <v>4137.1484375</v>
      </c>
      <c r="AQ94">
        <v>78.11</v>
      </c>
      <c r="AR94">
        <v>2.5</v>
      </c>
      <c r="AS94">
        <v>78.11</v>
      </c>
      <c r="AT94">
        <v>0</v>
      </c>
      <c r="AU94">
        <v>0.12479999999999999</v>
      </c>
      <c r="AV94">
        <v>30.091556549072266</v>
      </c>
      <c r="AW94">
        <v>0</v>
      </c>
      <c r="AX94">
        <v>0.509346604347229</v>
      </c>
      <c r="AY94">
        <v>0</v>
      </c>
      <c r="AZ94">
        <v>0</v>
      </c>
    </row>
    <row r="95" spans="1:52" x14ac:dyDescent="0.3">
      <c r="A95" t="s">
        <v>94</v>
      </c>
      <c r="B95" t="s">
        <v>313</v>
      </c>
      <c r="C95" t="s">
        <v>455</v>
      </c>
      <c r="D95" t="s">
        <v>513</v>
      </c>
      <c r="E95">
        <v>144</v>
      </c>
      <c r="F95">
        <v>0.25763890147209167</v>
      </c>
      <c r="G95">
        <v>1.2361111119389534E-2</v>
      </c>
      <c r="H95">
        <v>0.11864224076271057</v>
      </c>
      <c r="I95">
        <v>0</v>
      </c>
      <c r="J95">
        <v>0.15279249846935272</v>
      </c>
      <c r="K95">
        <v>0.12401265650987625</v>
      </c>
      <c r="L95">
        <v>0</v>
      </c>
      <c r="M95">
        <v>17974.2578125</v>
      </c>
      <c r="N95">
        <v>1.061173677444458</v>
      </c>
      <c r="O95">
        <v>0</v>
      </c>
      <c r="P95">
        <v>1</v>
      </c>
      <c r="Q95">
        <v>0</v>
      </c>
      <c r="R95">
        <v>0</v>
      </c>
      <c r="S95">
        <v>9276.369140625</v>
      </c>
      <c r="T95">
        <v>0.56988894939422607</v>
      </c>
      <c r="U95">
        <v>6.8965516984462738E-3</v>
      </c>
      <c r="V95">
        <v>0.20689655840396881</v>
      </c>
      <c r="W95">
        <v>6.8965509533882141E-2</v>
      </c>
      <c r="X95">
        <v>0.1310344785451889</v>
      </c>
      <c r="Y95">
        <v>0</v>
      </c>
      <c r="Z95">
        <v>0</v>
      </c>
      <c r="AA95">
        <v>1</v>
      </c>
      <c r="AB95">
        <v>0</v>
      </c>
      <c r="AC95">
        <v>1</v>
      </c>
      <c r="AD95">
        <v>0</v>
      </c>
      <c r="AE95">
        <v>0</v>
      </c>
      <c r="AF95">
        <v>1.2034835815429688</v>
      </c>
      <c r="AG95">
        <v>145</v>
      </c>
      <c r="AH95">
        <v>2588293</v>
      </c>
      <c r="AI95">
        <v>1304.0555419921875</v>
      </c>
      <c r="AJ95">
        <v>5474.8125</v>
      </c>
      <c r="AK95">
        <v>152.45000000000002</v>
      </c>
      <c r="AL95">
        <v>142.24</v>
      </c>
      <c r="AM95">
        <v>142.24</v>
      </c>
      <c r="AN95">
        <v>18227.1875</v>
      </c>
      <c r="AO95">
        <v>252.93055725097656</v>
      </c>
      <c r="AP95">
        <v>5221.8828125</v>
      </c>
      <c r="AQ95">
        <v>147.46</v>
      </c>
      <c r="AR95">
        <v>9.3000000000000007</v>
      </c>
      <c r="AS95">
        <v>147.46</v>
      </c>
      <c r="AT95">
        <v>1.2</v>
      </c>
      <c r="AU95">
        <v>0.27439999999999998</v>
      </c>
      <c r="AV95">
        <v>17.494985580444336</v>
      </c>
      <c r="AW95">
        <v>0</v>
      </c>
      <c r="AX95">
        <v>0.56222105026245117</v>
      </c>
      <c r="AY95">
        <v>185744</v>
      </c>
      <c r="AZ95">
        <v>143298</v>
      </c>
    </row>
    <row r="96" spans="1:52" x14ac:dyDescent="0.3">
      <c r="A96" t="s">
        <v>95</v>
      </c>
      <c r="B96" t="s">
        <v>314</v>
      </c>
      <c r="C96" t="s">
        <v>440</v>
      </c>
      <c r="D96" t="s">
        <v>498</v>
      </c>
      <c r="E96">
        <v>102.4</v>
      </c>
      <c r="F96">
        <v>0.26357421278953552</v>
      </c>
      <c r="G96">
        <v>0</v>
      </c>
      <c r="H96">
        <v>0.21146488189697266</v>
      </c>
      <c r="I96">
        <v>0.25730490684509277</v>
      </c>
      <c r="J96">
        <v>8.6967751383781433E-2</v>
      </c>
      <c r="K96">
        <v>7.6389811933040619E-2</v>
      </c>
      <c r="L96">
        <v>0</v>
      </c>
      <c r="M96">
        <v>14189.5703125</v>
      </c>
      <c r="N96">
        <v>1.0674045085906982</v>
      </c>
      <c r="O96">
        <v>0</v>
      </c>
      <c r="P96">
        <v>0</v>
      </c>
      <c r="Q96">
        <v>1</v>
      </c>
      <c r="R96">
        <v>0</v>
      </c>
      <c r="T96">
        <v>0.55261009931564331</v>
      </c>
      <c r="U96">
        <v>1.0490001877769828E-3</v>
      </c>
      <c r="V96">
        <v>9.4900734722614288E-2</v>
      </c>
      <c r="W96">
        <v>6.0658026486635208E-2</v>
      </c>
      <c r="X96">
        <v>0.21146488189697266</v>
      </c>
      <c r="Y96">
        <v>0.25730490684509277</v>
      </c>
      <c r="Z96">
        <v>0</v>
      </c>
      <c r="AA96">
        <v>0</v>
      </c>
      <c r="AB96">
        <v>0</v>
      </c>
      <c r="AC96">
        <v>0</v>
      </c>
      <c r="AD96">
        <v>1</v>
      </c>
      <c r="AE96">
        <v>0</v>
      </c>
      <c r="AH96">
        <v>1453012</v>
      </c>
      <c r="AI96">
        <v>449.21875</v>
      </c>
      <c r="AJ96">
        <v>1065.6640625</v>
      </c>
      <c r="AK96">
        <v>95.17</v>
      </c>
      <c r="AL96">
        <v>88.8</v>
      </c>
      <c r="AM96">
        <v>88.8</v>
      </c>
      <c r="AN96">
        <v>14189.5703125</v>
      </c>
      <c r="AO96">
        <v>0</v>
      </c>
      <c r="AP96">
        <v>1065.6640625</v>
      </c>
      <c r="AQ96">
        <v>101</v>
      </c>
      <c r="AR96">
        <v>21.5</v>
      </c>
      <c r="AS96">
        <v>101</v>
      </c>
      <c r="AT96">
        <v>0</v>
      </c>
      <c r="AU96">
        <v>0.25850000000000001</v>
      </c>
      <c r="AV96">
        <v>21.357952117919922</v>
      </c>
      <c r="AW96">
        <v>25.987794876098633</v>
      </c>
      <c r="AX96">
        <v>0.53163021802902222</v>
      </c>
      <c r="AY96">
        <v>0</v>
      </c>
      <c r="AZ96">
        <v>0</v>
      </c>
    </row>
    <row r="97" spans="1:52" x14ac:dyDescent="0.3">
      <c r="A97" t="s">
        <v>96</v>
      </c>
      <c r="B97" t="s">
        <v>315</v>
      </c>
      <c r="C97" t="s">
        <v>457</v>
      </c>
      <c r="D97" t="s">
        <v>515</v>
      </c>
      <c r="E97">
        <v>97.4</v>
      </c>
      <c r="F97">
        <v>0.12741273641586304</v>
      </c>
      <c r="G97">
        <v>4.7227926552295685E-3</v>
      </c>
      <c r="H97">
        <v>0.16482141613960266</v>
      </c>
      <c r="I97">
        <v>0</v>
      </c>
      <c r="J97">
        <v>0.13239118456840515</v>
      </c>
      <c r="K97">
        <v>3.7750758230686188E-2</v>
      </c>
      <c r="L97">
        <v>1</v>
      </c>
      <c r="M97">
        <v>18109.13671875</v>
      </c>
      <c r="N97">
        <v>1.0211427211761475</v>
      </c>
      <c r="O97">
        <v>0</v>
      </c>
      <c r="P97">
        <v>0</v>
      </c>
      <c r="Q97">
        <v>1</v>
      </c>
      <c r="R97">
        <v>0</v>
      </c>
      <c r="S97">
        <v>7455.18994140625</v>
      </c>
      <c r="T97">
        <v>0.37979799509048462</v>
      </c>
      <c r="U97">
        <v>1.9999999552965164E-2</v>
      </c>
      <c r="V97">
        <v>0.15000000596046448</v>
      </c>
      <c r="W97">
        <v>3.0000001192092896E-2</v>
      </c>
      <c r="X97">
        <v>0.15999999642372131</v>
      </c>
      <c r="Y97">
        <v>0</v>
      </c>
      <c r="Z97">
        <v>0</v>
      </c>
      <c r="AA97">
        <v>0</v>
      </c>
      <c r="AB97">
        <v>0</v>
      </c>
      <c r="AC97">
        <v>0</v>
      </c>
      <c r="AD97">
        <v>1</v>
      </c>
      <c r="AE97">
        <v>0</v>
      </c>
      <c r="AF97">
        <v>0.95948249101638794</v>
      </c>
      <c r="AG97">
        <v>100</v>
      </c>
      <c r="AH97">
        <v>1763829.875</v>
      </c>
      <c r="AI97">
        <v>288.82955932617188</v>
      </c>
      <c r="AJ97">
        <v>2932.2373046875</v>
      </c>
      <c r="AK97">
        <v>111.30000000000001</v>
      </c>
      <c r="AL97">
        <v>103.85</v>
      </c>
      <c r="AM97">
        <v>103.85</v>
      </c>
      <c r="AN97">
        <v>18109.13671875</v>
      </c>
      <c r="AO97">
        <v>0</v>
      </c>
      <c r="AP97">
        <v>2932.2373046875</v>
      </c>
      <c r="AQ97">
        <v>113.97999999999999</v>
      </c>
      <c r="AR97">
        <v>14.5</v>
      </c>
      <c r="AS97">
        <v>114.98</v>
      </c>
      <c r="AT97">
        <v>1.1399999999999999</v>
      </c>
      <c r="AU97">
        <v>0.1462</v>
      </c>
      <c r="AV97">
        <v>18.951166152954102</v>
      </c>
      <c r="AW97">
        <v>0</v>
      </c>
      <c r="AX97">
        <v>0.33419382572174072</v>
      </c>
      <c r="AY97">
        <v>0</v>
      </c>
      <c r="AZ97">
        <v>0</v>
      </c>
    </row>
    <row r="98" spans="1:52" x14ac:dyDescent="0.3">
      <c r="A98" t="s">
        <v>97</v>
      </c>
      <c r="B98" t="s">
        <v>316</v>
      </c>
      <c r="C98" t="s">
        <v>441</v>
      </c>
      <c r="D98" t="s">
        <v>499</v>
      </c>
      <c r="E98">
        <v>383.03000000000003</v>
      </c>
      <c r="F98">
        <v>0.36811739206314087</v>
      </c>
      <c r="G98">
        <v>1.5925645129755139E-3</v>
      </c>
      <c r="H98">
        <v>0.10818986594676971</v>
      </c>
      <c r="I98">
        <v>0</v>
      </c>
      <c r="J98">
        <v>0.13323336839675903</v>
      </c>
      <c r="K98">
        <v>0.12392780184745789</v>
      </c>
      <c r="L98">
        <v>0</v>
      </c>
      <c r="M98">
        <v>13936.5146484375</v>
      </c>
      <c r="N98">
        <v>0.92112869024276733</v>
      </c>
      <c r="O98">
        <v>1</v>
      </c>
      <c r="P98">
        <v>0</v>
      </c>
      <c r="Q98">
        <v>0</v>
      </c>
      <c r="R98">
        <v>0</v>
      </c>
      <c r="S98">
        <v>10955.5322265625</v>
      </c>
      <c r="T98">
        <v>0.77061748504638672</v>
      </c>
      <c r="U98">
        <v>0</v>
      </c>
      <c r="V98">
        <v>0.12598425149917603</v>
      </c>
      <c r="W98">
        <v>8.6614176630973816E-2</v>
      </c>
      <c r="X98">
        <v>0.12598425149917603</v>
      </c>
      <c r="Y98">
        <v>0</v>
      </c>
      <c r="Z98">
        <v>0</v>
      </c>
      <c r="AA98">
        <v>0</v>
      </c>
      <c r="AB98">
        <v>1</v>
      </c>
      <c r="AC98">
        <v>0</v>
      </c>
      <c r="AD98">
        <v>0</v>
      </c>
      <c r="AE98">
        <v>0</v>
      </c>
      <c r="AF98">
        <v>1.0577503442764282</v>
      </c>
      <c r="AG98">
        <v>381</v>
      </c>
      <c r="AH98">
        <v>5338103</v>
      </c>
      <c r="AI98">
        <v>1746.017333984375</v>
      </c>
      <c r="AJ98">
        <v>1993.7060546875</v>
      </c>
      <c r="AK98">
        <v>353.43</v>
      </c>
      <c r="AL98">
        <v>329.77</v>
      </c>
      <c r="AM98">
        <v>329.77</v>
      </c>
      <c r="AN98">
        <v>14069.1357421875</v>
      </c>
      <c r="AO98">
        <v>132.6214599609375</v>
      </c>
      <c r="AP98">
        <v>1861.0849609375</v>
      </c>
      <c r="AQ98">
        <v>354.32000000000005</v>
      </c>
      <c r="AR98">
        <v>60.29</v>
      </c>
      <c r="AS98">
        <v>354.32</v>
      </c>
      <c r="AT98">
        <v>0</v>
      </c>
      <c r="AU98">
        <v>0.39360000000000001</v>
      </c>
      <c r="AV98">
        <v>38.333831787109375</v>
      </c>
      <c r="AW98">
        <v>0</v>
      </c>
      <c r="AX98">
        <v>0.62914204597473145</v>
      </c>
      <c r="AY98">
        <v>409670</v>
      </c>
      <c r="AZ98">
        <v>316052</v>
      </c>
    </row>
    <row r="99" spans="1:52" x14ac:dyDescent="0.3">
      <c r="A99" t="s">
        <v>98</v>
      </c>
      <c r="B99" t="s">
        <v>317</v>
      </c>
      <c r="C99" t="s">
        <v>441</v>
      </c>
      <c r="D99" t="s">
        <v>499</v>
      </c>
      <c r="E99">
        <v>138.35</v>
      </c>
      <c r="F99">
        <v>0.22609324753284454</v>
      </c>
      <c r="G99">
        <v>0</v>
      </c>
      <c r="H99">
        <v>0.1433868408203125</v>
      </c>
      <c r="I99">
        <v>0</v>
      </c>
      <c r="J99">
        <v>0.1945517361164093</v>
      </c>
      <c r="K99">
        <v>7.1328431367874146E-2</v>
      </c>
      <c r="L99">
        <v>0</v>
      </c>
      <c r="M99">
        <v>18274.419921875</v>
      </c>
      <c r="N99">
        <v>0.96629983186721802</v>
      </c>
      <c r="O99">
        <v>0</v>
      </c>
      <c r="P99">
        <v>0</v>
      </c>
      <c r="Q99">
        <v>1</v>
      </c>
      <c r="R99">
        <v>0</v>
      </c>
      <c r="S99">
        <v>12251.2548828125</v>
      </c>
      <c r="T99">
        <v>0.64265811443328857</v>
      </c>
      <c r="U99">
        <v>0</v>
      </c>
      <c r="V99">
        <v>0.12844036519527435</v>
      </c>
      <c r="W99">
        <v>0.10091742873191833</v>
      </c>
      <c r="X99">
        <v>0.12844036519527435</v>
      </c>
      <c r="Y99">
        <v>0</v>
      </c>
      <c r="Z99">
        <v>0</v>
      </c>
      <c r="AA99">
        <v>1</v>
      </c>
      <c r="AB99">
        <v>0</v>
      </c>
      <c r="AC99">
        <v>0</v>
      </c>
      <c r="AD99">
        <v>1</v>
      </c>
      <c r="AE99">
        <v>0</v>
      </c>
      <c r="AF99">
        <v>1.1610491275787354</v>
      </c>
      <c r="AG99">
        <v>109</v>
      </c>
      <c r="AH99">
        <v>2528266</v>
      </c>
      <c r="AI99">
        <v>979.40728759765625</v>
      </c>
      <c r="AJ99">
        <v>3117.080078125</v>
      </c>
      <c r="AK99">
        <v>144.46</v>
      </c>
      <c r="AL99">
        <v>134.79</v>
      </c>
      <c r="AM99">
        <v>134.79</v>
      </c>
      <c r="AN99">
        <v>18589.0859375</v>
      </c>
      <c r="AO99">
        <v>314.66571044921875</v>
      </c>
      <c r="AP99">
        <v>2802.4140625</v>
      </c>
      <c r="AQ99">
        <v>140.01999999999998</v>
      </c>
      <c r="AR99">
        <v>14.5</v>
      </c>
      <c r="AS99">
        <v>140.01999999999998</v>
      </c>
      <c r="AT99">
        <v>0</v>
      </c>
      <c r="AU99">
        <v>0.25869999999999999</v>
      </c>
      <c r="AV99">
        <v>20.0770263671875</v>
      </c>
      <c r="AW99">
        <v>0</v>
      </c>
      <c r="AX99">
        <v>0.64423584938049316</v>
      </c>
      <c r="AY99">
        <v>146111</v>
      </c>
      <c r="AZ99">
        <v>112722</v>
      </c>
    </row>
    <row r="100" spans="1:52" x14ac:dyDescent="0.3">
      <c r="A100" t="s">
        <v>99</v>
      </c>
      <c r="B100" t="s">
        <v>318</v>
      </c>
      <c r="C100" t="s">
        <v>450</v>
      </c>
      <c r="D100" t="s">
        <v>508</v>
      </c>
      <c r="E100">
        <v>165</v>
      </c>
      <c r="F100">
        <v>0.20975758135318756</v>
      </c>
      <c r="G100">
        <v>0</v>
      </c>
      <c r="H100">
        <v>0.21146488189697266</v>
      </c>
      <c r="I100">
        <v>0.25730490684509277</v>
      </c>
      <c r="J100">
        <v>6.0277201235294342E-2</v>
      </c>
      <c r="K100">
        <v>1.2608994729816914E-2</v>
      </c>
      <c r="L100">
        <v>0</v>
      </c>
      <c r="M100">
        <v>15570.3876953125</v>
      </c>
      <c r="N100">
        <v>0.8762972354888916</v>
      </c>
      <c r="O100">
        <v>1</v>
      </c>
      <c r="P100">
        <v>0</v>
      </c>
      <c r="Q100">
        <v>0</v>
      </c>
      <c r="R100">
        <v>0</v>
      </c>
      <c r="T100">
        <v>0.47185638546943665</v>
      </c>
      <c r="U100">
        <v>8.614053949713707E-4</v>
      </c>
      <c r="V100">
        <v>7.6035931706428528E-2</v>
      </c>
      <c r="W100">
        <v>2.3397553712129593E-2</v>
      </c>
      <c r="X100">
        <v>0.21146488189697266</v>
      </c>
      <c r="Y100">
        <v>0.25730490684509277</v>
      </c>
      <c r="Z100">
        <v>0</v>
      </c>
      <c r="AA100">
        <v>0</v>
      </c>
      <c r="AB100">
        <v>1</v>
      </c>
      <c r="AC100">
        <v>0</v>
      </c>
      <c r="AD100">
        <v>0</v>
      </c>
      <c r="AE100">
        <v>0</v>
      </c>
      <c r="AH100">
        <v>2569114</v>
      </c>
      <c r="AI100">
        <v>0</v>
      </c>
      <c r="AJ100">
        <v>1105.0908203125</v>
      </c>
      <c r="AK100">
        <v>149.69999999999999</v>
      </c>
      <c r="AL100">
        <v>139.68</v>
      </c>
      <c r="AM100">
        <v>139.68</v>
      </c>
      <c r="AN100">
        <v>15575.1875</v>
      </c>
      <c r="AO100">
        <v>4.8000001907348633</v>
      </c>
      <c r="AP100">
        <v>1100.291015625</v>
      </c>
      <c r="AQ100">
        <v>162.25</v>
      </c>
      <c r="AR100">
        <v>37.5</v>
      </c>
      <c r="AS100">
        <v>162.25</v>
      </c>
      <c r="AT100">
        <v>0</v>
      </c>
      <c r="AU100">
        <v>0.21679999999999996</v>
      </c>
      <c r="AV100">
        <v>34.310176849365234</v>
      </c>
      <c r="AW100">
        <v>41.747722625732422</v>
      </c>
      <c r="AX100">
        <v>0.46683147549629211</v>
      </c>
      <c r="AY100">
        <v>0</v>
      </c>
      <c r="AZ100">
        <v>0</v>
      </c>
    </row>
    <row r="101" spans="1:52" x14ac:dyDescent="0.3">
      <c r="A101" t="s">
        <v>100</v>
      </c>
      <c r="B101" t="s">
        <v>319</v>
      </c>
      <c r="C101" t="s">
        <v>474</v>
      </c>
      <c r="D101" t="s">
        <v>532</v>
      </c>
      <c r="E101">
        <v>587.87</v>
      </c>
      <c r="F101">
        <v>0.20455202460289001</v>
      </c>
      <c r="G101">
        <v>5.1031690090894699E-3</v>
      </c>
      <c r="H101">
        <v>0.23752287030220032</v>
      </c>
      <c r="I101">
        <v>0.28900802135467529</v>
      </c>
      <c r="J101">
        <v>0.17271523177623749</v>
      </c>
      <c r="K101">
        <v>4.5766379684209824E-2</v>
      </c>
      <c r="L101">
        <v>0</v>
      </c>
      <c r="M101">
        <v>15865.46875</v>
      </c>
      <c r="N101">
        <v>0.94798141717910767</v>
      </c>
      <c r="O101">
        <v>1</v>
      </c>
      <c r="P101">
        <v>0</v>
      </c>
      <c r="Q101">
        <v>0</v>
      </c>
      <c r="R101">
        <v>0</v>
      </c>
      <c r="S101">
        <v>10871.3837890625</v>
      </c>
      <c r="T101">
        <v>0.37686127424240112</v>
      </c>
      <c r="U101">
        <v>5.1194541156291962E-3</v>
      </c>
      <c r="V101">
        <v>0.12286689877510071</v>
      </c>
      <c r="W101">
        <v>3.4129686653614044E-2</v>
      </c>
      <c r="X101">
        <v>0.2286689430475235</v>
      </c>
      <c r="Y101">
        <v>0.26279863715171814</v>
      </c>
      <c r="Z101">
        <v>0</v>
      </c>
      <c r="AA101">
        <v>0</v>
      </c>
      <c r="AB101">
        <v>1</v>
      </c>
      <c r="AC101">
        <v>0</v>
      </c>
      <c r="AD101">
        <v>0</v>
      </c>
      <c r="AE101">
        <v>0</v>
      </c>
      <c r="AF101">
        <v>0.94965922832489014</v>
      </c>
      <c r="AG101">
        <v>586</v>
      </c>
      <c r="AH101">
        <v>9326833</v>
      </c>
      <c r="AI101">
        <v>263.42898559570313</v>
      </c>
      <c r="AJ101">
        <v>852.6787109375</v>
      </c>
      <c r="AK101">
        <v>619.13</v>
      </c>
      <c r="AL101">
        <v>577.67999999999995</v>
      </c>
      <c r="AM101">
        <v>577.67999999999995</v>
      </c>
      <c r="AN101">
        <v>16070.1826171875</v>
      </c>
      <c r="AO101">
        <v>204.713623046875</v>
      </c>
      <c r="AP101">
        <v>647.96484375</v>
      </c>
      <c r="AQ101">
        <v>559.17000000000007</v>
      </c>
      <c r="AR101">
        <v>15.5</v>
      </c>
      <c r="AS101">
        <v>560.17000000000007</v>
      </c>
      <c r="AT101">
        <v>3</v>
      </c>
      <c r="AU101">
        <v>0.22489999999999999</v>
      </c>
      <c r="AV101">
        <v>133.05319213867188</v>
      </c>
      <c r="AW101">
        <v>161.89361572265625</v>
      </c>
      <c r="AX101">
        <v>0.3875313401222229</v>
      </c>
      <c r="AY101">
        <v>0</v>
      </c>
      <c r="AZ101">
        <v>0</v>
      </c>
    </row>
    <row r="102" spans="1:52" x14ac:dyDescent="0.3">
      <c r="A102" t="s">
        <v>101</v>
      </c>
      <c r="B102" t="s">
        <v>320</v>
      </c>
      <c r="C102" t="s">
        <v>444</v>
      </c>
      <c r="D102" t="s">
        <v>502</v>
      </c>
      <c r="E102">
        <v>90</v>
      </c>
      <c r="F102">
        <v>8.3333335816860199E-2</v>
      </c>
      <c r="G102">
        <v>2.222222276031971E-2</v>
      </c>
      <c r="H102">
        <v>5.4925777018070221E-2</v>
      </c>
      <c r="I102">
        <v>0</v>
      </c>
      <c r="J102">
        <v>3.7977516651153564E-2</v>
      </c>
      <c r="K102">
        <v>5.1677003502845764E-2</v>
      </c>
      <c r="L102">
        <v>1</v>
      </c>
      <c r="M102">
        <v>16944.376953125</v>
      </c>
      <c r="N102">
        <v>0.84450411796569824</v>
      </c>
      <c r="O102">
        <v>0</v>
      </c>
      <c r="P102">
        <v>1</v>
      </c>
      <c r="Q102">
        <v>0</v>
      </c>
      <c r="R102">
        <v>0</v>
      </c>
      <c r="S102">
        <v>7528.560546875</v>
      </c>
      <c r="T102">
        <v>0.22213202714920044</v>
      </c>
      <c r="U102">
        <v>1.5384615398943424E-2</v>
      </c>
      <c r="V102">
        <v>6.1538461595773697E-2</v>
      </c>
      <c r="W102">
        <v>9.2307701706886292E-2</v>
      </c>
      <c r="X102">
        <v>9.2307694256305695E-2</v>
      </c>
      <c r="Y102">
        <v>0</v>
      </c>
      <c r="Z102">
        <v>1</v>
      </c>
      <c r="AA102">
        <v>0</v>
      </c>
      <c r="AB102">
        <v>0</v>
      </c>
      <c r="AC102">
        <v>1</v>
      </c>
      <c r="AD102">
        <v>0</v>
      </c>
      <c r="AE102">
        <v>0</v>
      </c>
      <c r="AF102">
        <v>0.86036497354507446</v>
      </c>
      <c r="AG102">
        <v>65</v>
      </c>
      <c r="AH102">
        <v>1524993.875</v>
      </c>
      <c r="AI102">
        <v>0</v>
      </c>
      <c r="AJ102">
        <v>2559.6435546875</v>
      </c>
      <c r="AK102">
        <v>112.41999999999999</v>
      </c>
      <c r="AL102">
        <v>104.89</v>
      </c>
      <c r="AM102">
        <v>104.89</v>
      </c>
      <c r="AN102">
        <v>16944.376953125</v>
      </c>
      <c r="AO102">
        <v>0</v>
      </c>
      <c r="AP102">
        <v>2559.6435546875</v>
      </c>
      <c r="AQ102">
        <v>126.19</v>
      </c>
      <c r="AR102">
        <v>40.08</v>
      </c>
      <c r="AS102">
        <v>126.19</v>
      </c>
      <c r="AT102">
        <v>3</v>
      </c>
      <c r="AU102">
        <v>7.3300000000000004E-2</v>
      </c>
      <c r="AV102">
        <v>6.9310836791992188</v>
      </c>
      <c r="AW102">
        <v>0</v>
      </c>
      <c r="AX102">
        <v>0.33024501800537109</v>
      </c>
      <c r="AY102">
        <v>34988</v>
      </c>
      <c r="AZ102">
        <v>26993</v>
      </c>
    </row>
    <row r="103" spans="1:52" x14ac:dyDescent="0.3">
      <c r="A103" t="s">
        <v>102</v>
      </c>
      <c r="B103" t="s">
        <v>321</v>
      </c>
      <c r="C103" t="s">
        <v>454</v>
      </c>
      <c r="D103" t="s">
        <v>512</v>
      </c>
      <c r="E103">
        <v>14</v>
      </c>
      <c r="F103">
        <v>0.28571429848670959</v>
      </c>
      <c r="G103">
        <v>0</v>
      </c>
      <c r="H103">
        <v>0.21146488189697266</v>
      </c>
      <c r="I103">
        <v>0.25730490684509277</v>
      </c>
      <c r="J103">
        <v>9.7239121794700623E-2</v>
      </c>
      <c r="K103">
        <v>1.2526868431450566E-11</v>
      </c>
      <c r="L103">
        <v>1</v>
      </c>
      <c r="M103">
        <v>18089.78515625</v>
      </c>
      <c r="N103">
        <v>1.145595908164978</v>
      </c>
      <c r="O103">
        <v>0</v>
      </c>
      <c r="P103">
        <v>1</v>
      </c>
      <c r="Q103">
        <v>0</v>
      </c>
      <c r="R103">
        <v>0</v>
      </c>
      <c r="T103">
        <v>0.58675539493560791</v>
      </c>
      <c r="U103">
        <v>1.246429281309247E-3</v>
      </c>
      <c r="V103">
        <v>0.10227268189191818</v>
      </c>
      <c r="W103">
        <v>1.8499162048101425E-2</v>
      </c>
      <c r="X103">
        <v>0.21146488189697266</v>
      </c>
      <c r="Y103">
        <v>0.25730490684509277</v>
      </c>
      <c r="Z103">
        <v>0</v>
      </c>
      <c r="AA103">
        <v>0</v>
      </c>
      <c r="AB103">
        <v>0</v>
      </c>
      <c r="AC103">
        <v>1</v>
      </c>
      <c r="AD103">
        <v>0</v>
      </c>
      <c r="AE103">
        <v>0</v>
      </c>
      <c r="AH103">
        <v>253257</v>
      </c>
      <c r="AI103">
        <v>0</v>
      </c>
      <c r="AJ103">
        <v>2491.857421875</v>
      </c>
      <c r="AK103">
        <v>12.899999999999999</v>
      </c>
      <c r="AL103">
        <v>12.04</v>
      </c>
      <c r="AM103">
        <v>13.06</v>
      </c>
      <c r="AN103">
        <v>19242.857421875</v>
      </c>
      <c r="AO103">
        <v>1153.0714111328125</v>
      </c>
      <c r="AP103">
        <v>1338.78515625</v>
      </c>
      <c r="AQ103">
        <v>11.530000000000001</v>
      </c>
      <c r="AR103">
        <v>0.5</v>
      </c>
      <c r="AS103">
        <v>11.530000000000001</v>
      </c>
      <c r="AT103">
        <v>0</v>
      </c>
      <c r="AU103">
        <v>0.26019999999999999</v>
      </c>
      <c r="AV103">
        <v>2.4381899833679199</v>
      </c>
      <c r="AW103">
        <v>2.9667255878448486</v>
      </c>
      <c r="AX103">
        <v>0.56009757518768311</v>
      </c>
      <c r="AY103">
        <v>0</v>
      </c>
      <c r="AZ103">
        <v>0</v>
      </c>
    </row>
    <row r="104" spans="1:52" x14ac:dyDescent="0.3">
      <c r="A104" t="s">
        <v>103</v>
      </c>
      <c r="B104" t="s">
        <v>322</v>
      </c>
      <c r="C104" t="s">
        <v>475</v>
      </c>
      <c r="D104" t="s">
        <v>533</v>
      </c>
      <c r="E104">
        <v>594.6</v>
      </c>
      <c r="F104">
        <v>2.228388749063015E-2</v>
      </c>
      <c r="G104">
        <v>0</v>
      </c>
      <c r="H104">
        <v>0.15993720293045044</v>
      </c>
      <c r="I104">
        <v>0</v>
      </c>
      <c r="J104">
        <v>3.1187828630208969E-2</v>
      </c>
      <c r="K104">
        <v>2.1132484078407288E-2</v>
      </c>
      <c r="L104">
        <v>0</v>
      </c>
      <c r="M104">
        <v>20701.833984375</v>
      </c>
      <c r="N104">
        <v>0.8313177227973938</v>
      </c>
      <c r="O104">
        <v>0</v>
      </c>
      <c r="P104">
        <v>0</v>
      </c>
      <c r="Q104">
        <v>0</v>
      </c>
      <c r="R104">
        <v>1</v>
      </c>
      <c r="S104">
        <v>12407.0185546875</v>
      </c>
      <c r="T104">
        <v>0.38155263662338257</v>
      </c>
      <c r="U104">
        <v>1.2121211737394333E-2</v>
      </c>
      <c r="V104">
        <v>9.0909093618392944E-2</v>
      </c>
      <c r="W104">
        <v>5.1515147089958191E-2</v>
      </c>
      <c r="X104">
        <v>0.17272727191448212</v>
      </c>
      <c r="Y104">
        <v>0</v>
      </c>
      <c r="Z104">
        <v>0</v>
      </c>
      <c r="AA104">
        <v>0</v>
      </c>
      <c r="AB104">
        <v>0</v>
      </c>
      <c r="AC104">
        <v>0</v>
      </c>
      <c r="AD104">
        <v>0</v>
      </c>
      <c r="AE104">
        <v>1</v>
      </c>
      <c r="AF104">
        <v>0.82468312978744507</v>
      </c>
      <c r="AG104">
        <v>330</v>
      </c>
      <c r="AH104">
        <v>12309310</v>
      </c>
      <c r="AI104">
        <v>381.19070434570313</v>
      </c>
      <c r="AJ104">
        <v>2407.150390625</v>
      </c>
      <c r="AK104">
        <v>644.31000000000006</v>
      </c>
      <c r="AL104">
        <v>601.16999999999996</v>
      </c>
      <c r="AM104">
        <v>601.16999999999996</v>
      </c>
      <c r="AN104">
        <v>20889.326171875</v>
      </c>
      <c r="AO104">
        <v>187.492431640625</v>
      </c>
      <c r="AP104">
        <v>2219.658203125</v>
      </c>
      <c r="AQ104">
        <v>621.76</v>
      </c>
      <c r="AR104">
        <v>36.5</v>
      </c>
      <c r="AS104">
        <v>623.37</v>
      </c>
      <c r="AT104">
        <v>0</v>
      </c>
      <c r="AU104">
        <v>2.3300000000000001E-2</v>
      </c>
      <c r="AV104">
        <v>99.700057983398438</v>
      </c>
      <c r="AW104">
        <v>0</v>
      </c>
      <c r="AX104">
        <v>7.4779987335205078E-2</v>
      </c>
      <c r="AY104">
        <v>721963</v>
      </c>
      <c r="AZ104">
        <v>502935</v>
      </c>
    </row>
    <row r="105" spans="1:52" x14ac:dyDescent="0.3">
      <c r="A105" t="s">
        <v>104</v>
      </c>
      <c r="B105" t="s">
        <v>323</v>
      </c>
      <c r="C105" t="s">
        <v>476</v>
      </c>
      <c r="D105" t="s">
        <v>534</v>
      </c>
      <c r="E105">
        <v>158.91999999999999</v>
      </c>
      <c r="F105">
        <v>0.13843442499637604</v>
      </c>
      <c r="G105">
        <v>0</v>
      </c>
      <c r="H105">
        <v>0.32186755537986755</v>
      </c>
      <c r="I105">
        <v>0</v>
      </c>
      <c r="J105">
        <v>0.17178331315517426</v>
      </c>
      <c r="K105">
        <v>5.2424062043428421E-2</v>
      </c>
      <c r="L105">
        <v>0</v>
      </c>
      <c r="M105">
        <v>16083.03515625</v>
      </c>
      <c r="N105">
        <v>1.0314538478851318</v>
      </c>
      <c r="O105">
        <v>0</v>
      </c>
      <c r="P105">
        <v>1</v>
      </c>
      <c r="Q105">
        <v>0</v>
      </c>
      <c r="R105">
        <v>0</v>
      </c>
      <c r="S105">
        <v>9443.85546875</v>
      </c>
      <c r="T105">
        <v>0.59116077423095703</v>
      </c>
      <c r="U105">
        <v>0</v>
      </c>
      <c r="V105">
        <v>9.6153847873210907E-2</v>
      </c>
      <c r="W105">
        <v>3.8461543619632721E-2</v>
      </c>
      <c r="X105">
        <v>0.36538460850715637</v>
      </c>
      <c r="Y105">
        <v>0</v>
      </c>
      <c r="Z105">
        <v>0</v>
      </c>
      <c r="AA105">
        <v>1</v>
      </c>
      <c r="AB105">
        <v>0</v>
      </c>
      <c r="AC105">
        <v>1</v>
      </c>
      <c r="AD105">
        <v>0</v>
      </c>
      <c r="AE105">
        <v>0</v>
      </c>
      <c r="AF105">
        <v>1.0667104721069336</v>
      </c>
      <c r="AG105">
        <v>104</v>
      </c>
      <c r="AH105">
        <v>2555916</v>
      </c>
      <c r="AI105">
        <v>675.2642822265625</v>
      </c>
      <c r="AJ105">
        <v>1820.2236328125</v>
      </c>
      <c r="AK105">
        <v>175.88</v>
      </c>
      <c r="AL105">
        <v>164.1</v>
      </c>
      <c r="AM105">
        <v>164.1</v>
      </c>
      <c r="AN105">
        <v>16226.98828125</v>
      </c>
      <c r="AO105">
        <v>143.95292663574219</v>
      </c>
      <c r="AP105">
        <v>1676.2705078125</v>
      </c>
      <c r="AQ105">
        <v>163.58999999999997</v>
      </c>
      <c r="AR105">
        <v>11.24</v>
      </c>
      <c r="AS105">
        <v>167.38</v>
      </c>
      <c r="AT105">
        <v>0</v>
      </c>
      <c r="AU105">
        <v>0.1255</v>
      </c>
      <c r="AV105">
        <v>53.874191284179688</v>
      </c>
      <c r="AW105">
        <v>0</v>
      </c>
      <c r="AX105">
        <v>0.60941874980926514</v>
      </c>
      <c r="AY105">
        <v>0</v>
      </c>
      <c r="AZ105">
        <v>0</v>
      </c>
    </row>
    <row r="106" spans="1:52" x14ac:dyDescent="0.3">
      <c r="A106" t="s">
        <v>105</v>
      </c>
      <c r="B106" t="s">
        <v>324</v>
      </c>
      <c r="C106" t="s">
        <v>443</v>
      </c>
      <c r="D106" t="s">
        <v>501</v>
      </c>
      <c r="E106">
        <v>110</v>
      </c>
      <c r="F106">
        <v>0.15881818532943726</v>
      </c>
      <c r="G106">
        <v>0</v>
      </c>
      <c r="H106">
        <v>0.24984875321388245</v>
      </c>
      <c r="I106">
        <v>0</v>
      </c>
      <c r="J106">
        <v>0.12304392457008362</v>
      </c>
      <c r="K106">
        <v>4.4281251728534698E-2</v>
      </c>
      <c r="L106">
        <v>0</v>
      </c>
      <c r="M106">
        <v>15821.4453125</v>
      </c>
      <c r="N106">
        <v>0.88746178150177002</v>
      </c>
      <c r="O106">
        <v>1</v>
      </c>
      <c r="P106">
        <v>0</v>
      </c>
      <c r="Q106">
        <v>0</v>
      </c>
      <c r="R106">
        <v>0</v>
      </c>
      <c r="S106">
        <v>7541.66748046875</v>
      </c>
      <c r="T106">
        <v>0.96683114767074585</v>
      </c>
      <c r="U106">
        <v>0</v>
      </c>
      <c r="V106">
        <v>0.13600000739097595</v>
      </c>
      <c r="W106">
        <v>6.3999995589256287E-2</v>
      </c>
      <c r="X106">
        <v>0.25600001215934753</v>
      </c>
      <c r="Y106">
        <v>0</v>
      </c>
      <c r="Z106">
        <v>0</v>
      </c>
      <c r="AA106">
        <v>1</v>
      </c>
      <c r="AB106">
        <v>1</v>
      </c>
      <c r="AC106">
        <v>0</v>
      </c>
      <c r="AD106">
        <v>0</v>
      </c>
      <c r="AE106">
        <v>0</v>
      </c>
      <c r="AF106">
        <v>1.2053006887435913</v>
      </c>
      <c r="AG106">
        <v>125</v>
      </c>
      <c r="AH106">
        <v>1740359</v>
      </c>
      <c r="AI106">
        <v>1411.0999755859375</v>
      </c>
      <c r="AJ106">
        <v>4188.4912109375</v>
      </c>
      <c r="AK106">
        <v>105.88</v>
      </c>
      <c r="AL106">
        <v>98.79</v>
      </c>
      <c r="AM106">
        <v>98.79</v>
      </c>
      <c r="AN106">
        <v>15821.4453125</v>
      </c>
      <c r="AO106">
        <v>0</v>
      </c>
      <c r="AP106">
        <v>4188.4912109375</v>
      </c>
      <c r="AQ106">
        <v>110.86</v>
      </c>
      <c r="AR106">
        <v>21</v>
      </c>
      <c r="AS106">
        <v>110.86</v>
      </c>
      <c r="AT106">
        <v>0</v>
      </c>
      <c r="AU106">
        <v>0.1787</v>
      </c>
      <c r="AV106">
        <v>27.698232650756836</v>
      </c>
      <c r="AW106">
        <v>0</v>
      </c>
      <c r="AX106">
        <v>0.76956039667129517</v>
      </c>
      <c r="AY106">
        <v>0</v>
      </c>
      <c r="AZ106">
        <v>0</v>
      </c>
    </row>
    <row r="107" spans="1:52" x14ac:dyDescent="0.3">
      <c r="A107" t="s">
        <v>106</v>
      </c>
      <c r="B107" t="s">
        <v>325</v>
      </c>
      <c r="C107" t="s">
        <v>451</v>
      </c>
      <c r="D107" t="s">
        <v>509</v>
      </c>
      <c r="E107">
        <v>142.35000000000002</v>
      </c>
      <c r="F107">
        <v>0.13993677496910095</v>
      </c>
      <c r="G107">
        <v>0</v>
      </c>
      <c r="H107">
        <v>0.29079475998878479</v>
      </c>
      <c r="I107">
        <v>0</v>
      </c>
      <c r="J107">
        <v>6.6583536565303802E-2</v>
      </c>
      <c r="K107">
        <v>2.8543008491396904E-2</v>
      </c>
      <c r="L107">
        <v>0</v>
      </c>
      <c r="M107">
        <v>13580.44921875</v>
      </c>
      <c r="N107">
        <v>0.85377055406570435</v>
      </c>
      <c r="O107">
        <v>0</v>
      </c>
      <c r="P107">
        <v>1</v>
      </c>
      <c r="Q107">
        <v>0</v>
      </c>
      <c r="R107">
        <v>0</v>
      </c>
      <c r="S107">
        <v>8978.8662109375</v>
      </c>
      <c r="T107">
        <v>0.38651913404464722</v>
      </c>
      <c r="U107">
        <v>0</v>
      </c>
      <c r="V107">
        <v>7.7464789152145386E-2</v>
      </c>
      <c r="W107">
        <v>4.9295768141746521E-2</v>
      </c>
      <c r="X107">
        <v>0.2887323796749115</v>
      </c>
      <c r="Y107">
        <v>0</v>
      </c>
      <c r="Z107">
        <v>0</v>
      </c>
      <c r="AA107">
        <v>1</v>
      </c>
      <c r="AB107">
        <v>0</v>
      </c>
      <c r="AC107">
        <v>1</v>
      </c>
      <c r="AD107">
        <v>0</v>
      </c>
      <c r="AE107">
        <v>0</v>
      </c>
      <c r="AF107">
        <v>0.95761764049530029</v>
      </c>
      <c r="AG107">
        <v>142</v>
      </c>
      <c r="AH107">
        <v>1933177</v>
      </c>
      <c r="AI107">
        <v>133.56515502929688</v>
      </c>
      <c r="AJ107">
        <v>1315.4189453125</v>
      </c>
      <c r="AK107">
        <v>136.42000000000002</v>
      </c>
      <c r="AL107">
        <v>127.29</v>
      </c>
      <c r="AM107">
        <v>127.29</v>
      </c>
      <c r="AN107">
        <v>13580.44921875</v>
      </c>
      <c r="AO107">
        <v>0</v>
      </c>
      <c r="AP107">
        <v>1315.4189453125</v>
      </c>
      <c r="AQ107">
        <v>135.88999999999999</v>
      </c>
      <c r="AR107">
        <v>14.85</v>
      </c>
      <c r="AS107">
        <v>135.88999999999999</v>
      </c>
      <c r="AT107">
        <v>0</v>
      </c>
      <c r="AU107">
        <v>0.1462</v>
      </c>
      <c r="AV107">
        <v>39.516101837158203</v>
      </c>
      <c r="AW107">
        <v>0</v>
      </c>
      <c r="AX107">
        <v>0.39277273416519165</v>
      </c>
      <c r="AY107">
        <v>21152</v>
      </c>
      <c r="AZ107">
        <v>16318</v>
      </c>
    </row>
    <row r="108" spans="1:52" x14ac:dyDescent="0.3">
      <c r="A108" t="s">
        <v>107</v>
      </c>
      <c r="B108" t="s">
        <v>326</v>
      </c>
      <c r="C108" t="s">
        <v>465</v>
      </c>
      <c r="D108" t="s">
        <v>523</v>
      </c>
      <c r="E108">
        <v>103.8</v>
      </c>
      <c r="F108">
        <v>0.19556839764118195</v>
      </c>
      <c r="G108">
        <v>0</v>
      </c>
      <c r="H108">
        <v>0.21146488189697266</v>
      </c>
      <c r="I108">
        <v>0.25730490684509277</v>
      </c>
      <c r="J108">
        <v>0.20271255075931549</v>
      </c>
      <c r="K108">
        <v>3.8466263562440872E-2</v>
      </c>
      <c r="L108">
        <v>0</v>
      </c>
      <c r="M108">
        <v>12757.427734375</v>
      </c>
      <c r="N108">
        <v>1.0642911195755005</v>
      </c>
      <c r="O108">
        <v>0</v>
      </c>
      <c r="P108">
        <v>1</v>
      </c>
      <c r="Q108">
        <v>0</v>
      </c>
      <c r="R108">
        <v>0</v>
      </c>
      <c r="T108">
        <v>0.45171034336090088</v>
      </c>
      <c r="U108">
        <v>9.6110301092267036E-4</v>
      </c>
      <c r="V108">
        <v>0.16651396453380585</v>
      </c>
      <c r="W108">
        <v>3.7307117134332657E-2</v>
      </c>
      <c r="X108">
        <v>0.21146488189697266</v>
      </c>
      <c r="Y108">
        <v>0.25730490684509277</v>
      </c>
      <c r="Z108">
        <v>0</v>
      </c>
      <c r="AA108">
        <v>0</v>
      </c>
      <c r="AB108">
        <v>0</v>
      </c>
      <c r="AC108">
        <v>1</v>
      </c>
      <c r="AD108">
        <v>0</v>
      </c>
      <c r="AE108">
        <v>0</v>
      </c>
      <c r="AH108">
        <v>1324221</v>
      </c>
      <c r="AI108">
        <v>0</v>
      </c>
      <c r="AJ108">
        <v>476.271484375</v>
      </c>
      <c r="AK108">
        <v>138.29999999999998</v>
      </c>
      <c r="AL108">
        <v>129.04</v>
      </c>
      <c r="AM108">
        <v>129.04</v>
      </c>
      <c r="AN108">
        <v>13128.6611328125</v>
      </c>
      <c r="AO108">
        <v>371.233154296875</v>
      </c>
      <c r="AP108">
        <v>105.0380859375</v>
      </c>
      <c r="AQ108">
        <v>116.00000000000001</v>
      </c>
      <c r="AR108">
        <v>0</v>
      </c>
      <c r="AS108">
        <v>116</v>
      </c>
      <c r="AT108">
        <v>0</v>
      </c>
      <c r="AU108">
        <v>0.21969999999999998</v>
      </c>
      <c r="AV108">
        <v>24.529926300048828</v>
      </c>
      <c r="AW108">
        <v>29.847370147705078</v>
      </c>
      <c r="AX108">
        <v>0.45199087262153625</v>
      </c>
      <c r="AY108">
        <v>0</v>
      </c>
      <c r="AZ108">
        <v>0</v>
      </c>
    </row>
    <row r="109" spans="1:52" x14ac:dyDescent="0.3">
      <c r="A109" t="s">
        <v>108</v>
      </c>
      <c r="B109" t="s">
        <v>327</v>
      </c>
      <c r="C109" t="s">
        <v>448</v>
      </c>
      <c r="D109" t="s">
        <v>506</v>
      </c>
      <c r="E109">
        <v>101</v>
      </c>
      <c r="F109">
        <v>8.1683166325092316E-2</v>
      </c>
      <c r="G109">
        <v>0</v>
      </c>
      <c r="H109">
        <v>0.1031746119260788</v>
      </c>
      <c r="I109">
        <v>0</v>
      </c>
      <c r="J109">
        <v>0.10596989840269089</v>
      </c>
      <c r="K109">
        <v>2.7497280389070511E-3</v>
      </c>
      <c r="L109">
        <v>0</v>
      </c>
      <c r="M109">
        <v>17908.693359375</v>
      </c>
      <c r="N109">
        <v>0.81274360418319702</v>
      </c>
      <c r="O109">
        <v>0</v>
      </c>
      <c r="P109">
        <v>1</v>
      </c>
      <c r="Q109">
        <v>0</v>
      </c>
      <c r="R109">
        <v>0</v>
      </c>
      <c r="S109">
        <v>12355.0322265625</v>
      </c>
      <c r="T109">
        <v>0.23900462687015533</v>
      </c>
      <c r="U109">
        <v>0</v>
      </c>
      <c r="V109">
        <v>0.1587301641702652</v>
      </c>
      <c r="W109">
        <v>1.58730149269104E-2</v>
      </c>
      <c r="X109">
        <v>6.3492067158222198E-2</v>
      </c>
      <c r="Y109">
        <v>0</v>
      </c>
      <c r="Z109">
        <v>1</v>
      </c>
      <c r="AA109">
        <v>0</v>
      </c>
      <c r="AB109">
        <v>0</v>
      </c>
      <c r="AC109">
        <v>1</v>
      </c>
      <c r="AD109">
        <v>0</v>
      </c>
      <c r="AE109">
        <v>0</v>
      </c>
      <c r="AF109">
        <v>0.96619844436645508</v>
      </c>
      <c r="AG109">
        <v>63</v>
      </c>
      <c r="AH109">
        <v>1808778</v>
      </c>
      <c r="AI109">
        <v>954.75250244140625</v>
      </c>
      <c r="AJ109">
        <v>1002.890625</v>
      </c>
      <c r="AK109">
        <v>97.83</v>
      </c>
      <c r="AL109">
        <v>91.28</v>
      </c>
      <c r="AM109">
        <v>91.28</v>
      </c>
      <c r="AN109">
        <v>17908.693359375</v>
      </c>
      <c r="AO109">
        <v>0</v>
      </c>
      <c r="AP109">
        <v>1002.890625</v>
      </c>
      <c r="AQ109">
        <v>95</v>
      </c>
      <c r="AR109">
        <v>9</v>
      </c>
      <c r="AS109">
        <v>95</v>
      </c>
      <c r="AT109">
        <v>0</v>
      </c>
      <c r="AU109">
        <v>8.6800000000000002E-2</v>
      </c>
      <c r="AV109">
        <v>9.8015880584716797</v>
      </c>
      <c r="AW109">
        <v>0</v>
      </c>
      <c r="AX109">
        <v>0.23496466875076294</v>
      </c>
      <c r="AY109">
        <v>0</v>
      </c>
      <c r="AZ109">
        <v>0</v>
      </c>
    </row>
    <row r="110" spans="1:52" x14ac:dyDescent="0.3">
      <c r="A110" t="s">
        <v>109</v>
      </c>
      <c r="B110" t="s">
        <v>328</v>
      </c>
      <c r="C110" t="s">
        <v>439</v>
      </c>
      <c r="D110" t="s">
        <v>497</v>
      </c>
      <c r="E110">
        <v>61.3</v>
      </c>
      <c r="F110">
        <v>0.16313213109970093</v>
      </c>
      <c r="G110">
        <v>0</v>
      </c>
      <c r="H110">
        <v>0.21146488189697266</v>
      </c>
      <c r="I110">
        <v>0.25730490684509277</v>
      </c>
      <c r="J110">
        <v>6.9640271365642548E-2</v>
      </c>
      <c r="K110">
        <v>4.0225256234407425E-2</v>
      </c>
      <c r="L110">
        <v>1</v>
      </c>
      <c r="M110">
        <v>20269.298828125</v>
      </c>
      <c r="N110">
        <v>1.1433072090148926</v>
      </c>
      <c r="O110">
        <v>0</v>
      </c>
      <c r="P110">
        <v>1</v>
      </c>
      <c r="Q110">
        <v>0</v>
      </c>
      <c r="R110">
        <v>0</v>
      </c>
      <c r="T110">
        <v>0.40422111749649048</v>
      </c>
      <c r="U110">
        <v>1.0020418558269739E-3</v>
      </c>
      <c r="V110">
        <v>8.0580756068229675E-2</v>
      </c>
      <c r="W110">
        <v>3.7196367979049683E-2</v>
      </c>
      <c r="X110">
        <v>0.21146488189697266</v>
      </c>
      <c r="Y110">
        <v>0.25730490684509277</v>
      </c>
      <c r="Z110">
        <v>0</v>
      </c>
      <c r="AA110">
        <v>0</v>
      </c>
      <c r="AB110">
        <v>0</v>
      </c>
      <c r="AC110">
        <v>1</v>
      </c>
      <c r="AD110">
        <v>0</v>
      </c>
      <c r="AE110">
        <v>0</v>
      </c>
      <c r="AH110">
        <v>1242508</v>
      </c>
      <c r="AI110">
        <v>79.086456298828125</v>
      </c>
      <c r="AJ110">
        <v>4616.9501953125</v>
      </c>
      <c r="AK110">
        <v>75.210000000000008</v>
      </c>
      <c r="AL110">
        <v>70.17</v>
      </c>
      <c r="AM110">
        <v>73.31</v>
      </c>
      <c r="AN110">
        <v>20269.298828125</v>
      </c>
      <c r="AO110">
        <v>0</v>
      </c>
      <c r="AP110">
        <v>4616.9501953125</v>
      </c>
      <c r="AQ110">
        <v>69.81</v>
      </c>
      <c r="AR110">
        <v>4</v>
      </c>
      <c r="AS110">
        <v>69.81</v>
      </c>
      <c r="AT110">
        <v>0</v>
      </c>
      <c r="AU110">
        <v>0.17549999999999999</v>
      </c>
      <c r="AV110">
        <v>14.762363433837891</v>
      </c>
      <c r="AW110">
        <v>17.962455749511719</v>
      </c>
      <c r="AX110">
        <v>0.41525253653526306</v>
      </c>
      <c r="AY110">
        <v>0</v>
      </c>
      <c r="AZ110">
        <v>0</v>
      </c>
    </row>
    <row r="111" spans="1:52" x14ac:dyDescent="0.3">
      <c r="A111" t="s">
        <v>110</v>
      </c>
      <c r="B111" t="s">
        <v>329</v>
      </c>
      <c r="C111" t="s">
        <v>447</v>
      </c>
      <c r="D111" t="s">
        <v>505</v>
      </c>
      <c r="E111">
        <v>45</v>
      </c>
      <c r="F111">
        <v>6.6666670143604279E-2</v>
      </c>
      <c r="G111">
        <v>2.222222276031971E-2</v>
      </c>
      <c r="H111">
        <v>0.21146488189697266</v>
      </c>
      <c r="I111">
        <v>0.25730490684509277</v>
      </c>
      <c r="J111">
        <v>0.14853261411190033</v>
      </c>
      <c r="K111">
        <v>7.9719275236129761E-2</v>
      </c>
      <c r="L111">
        <v>1</v>
      </c>
      <c r="M111">
        <v>22464.8671875</v>
      </c>
      <c r="N111">
        <v>1.2190979719161987</v>
      </c>
      <c r="O111">
        <v>0</v>
      </c>
      <c r="P111">
        <v>1</v>
      </c>
      <c r="Q111">
        <v>0</v>
      </c>
      <c r="R111">
        <v>0</v>
      </c>
      <c r="T111">
        <v>0.25645127892494202</v>
      </c>
      <c r="U111">
        <v>2.3542830720543861E-2</v>
      </c>
      <c r="V111">
        <v>0.12707516551017761</v>
      </c>
      <c r="W111">
        <v>5.5846832692623138E-2</v>
      </c>
      <c r="X111">
        <v>0.21146488189697266</v>
      </c>
      <c r="Y111">
        <v>0.25730490684509277</v>
      </c>
      <c r="Z111">
        <v>0</v>
      </c>
      <c r="AA111">
        <v>0</v>
      </c>
      <c r="AB111">
        <v>0</v>
      </c>
      <c r="AC111">
        <v>1</v>
      </c>
      <c r="AD111">
        <v>0</v>
      </c>
      <c r="AE111">
        <v>0</v>
      </c>
      <c r="AH111">
        <v>1010919</v>
      </c>
      <c r="AI111">
        <v>0</v>
      </c>
      <c r="AJ111">
        <v>3534.22265625</v>
      </c>
      <c r="AK111">
        <v>51.629999999999995</v>
      </c>
      <c r="AL111">
        <v>48.17</v>
      </c>
      <c r="AM111">
        <v>48.17</v>
      </c>
      <c r="AN111">
        <v>22873.755859375</v>
      </c>
      <c r="AO111">
        <v>408.88888549804688</v>
      </c>
      <c r="AP111">
        <v>3125.333984375</v>
      </c>
      <c r="AQ111">
        <v>48.67</v>
      </c>
      <c r="AR111">
        <v>2.5</v>
      </c>
      <c r="AS111">
        <v>48.67</v>
      </c>
      <c r="AT111">
        <v>0</v>
      </c>
      <c r="AU111">
        <v>7.1900000000000006E-2</v>
      </c>
      <c r="AV111">
        <v>10.291996002197266</v>
      </c>
      <c r="AW111">
        <v>12.523030281066895</v>
      </c>
      <c r="AX111">
        <v>0.29015272855758667</v>
      </c>
      <c r="AY111">
        <v>45651</v>
      </c>
      <c r="AZ111">
        <v>35219</v>
      </c>
    </row>
    <row r="112" spans="1:52" x14ac:dyDescent="0.3">
      <c r="A112" t="s">
        <v>111</v>
      </c>
      <c r="B112" t="s">
        <v>330</v>
      </c>
      <c r="C112" t="s">
        <v>439</v>
      </c>
      <c r="D112" t="s">
        <v>497</v>
      </c>
      <c r="E112">
        <v>54</v>
      </c>
      <c r="F112">
        <v>2.6666667312383652E-2</v>
      </c>
      <c r="G112">
        <v>9.444444440305233E-3</v>
      </c>
      <c r="H112">
        <v>0.21146488189697266</v>
      </c>
      <c r="I112">
        <v>0.25730490684509277</v>
      </c>
      <c r="J112">
        <v>7.1360461413860321E-2</v>
      </c>
      <c r="K112">
        <v>4.3003037571907043E-2</v>
      </c>
      <c r="L112">
        <v>1</v>
      </c>
      <c r="M112">
        <v>17086.5</v>
      </c>
      <c r="N112">
        <v>1.1015303134918213</v>
      </c>
      <c r="O112">
        <v>0</v>
      </c>
      <c r="P112">
        <v>1</v>
      </c>
      <c r="Q112">
        <v>0</v>
      </c>
      <c r="R112">
        <v>0</v>
      </c>
      <c r="T112">
        <v>0.19980871677398682</v>
      </c>
      <c r="U112">
        <v>1.0462973266839981E-2</v>
      </c>
      <c r="V112">
        <v>7.6903179287910461E-2</v>
      </c>
      <c r="W112">
        <v>3.4274343401193619E-2</v>
      </c>
      <c r="X112">
        <v>0.21146488189697266</v>
      </c>
      <c r="Y112">
        <v>0.25730490684509277</v>
      </c>
      <c r="Z112">
        <v>0</v>
      </c>
      <c r="AA112">
        <v>0</v>
      </c>
      <c r="AB112">
        <v>0</v>
      </c>
      <c r="AC112">
        <v>1</v>
      </c>
      <c r="AD112">
        <v>0</v>
      </c>
      <c r="AE112">
        <v>0</v>
      </c>
      <c r="AH112">
        <v>922671</v>
      </c>
      <c r="AI112">
        <v>16.037036895751953</v>
      </c>
      <c r="AJ112">
        <v>3891.27734375</v>
      </c>
      <c r="AK112">
        <v>53.4</v>
      </c>
      <c r="AL112">
        <v>49.82</v>
      </c>
      <c r="AM112">
        <v>49.82</v>
      </c>
      <c r="AN112">
        <v>17086.5</v>
      </c>
      <c r="AO112">
        <v>0</v>
      </c>
      <c r="AP112">
        <v>3891.27734375</v>
      </c>
      <c r="AQ112">
        <v>55.5</v>
      </c>
      <c r="AR112">
        <v>6</v>
      </c>
      <c r="AS112">
        <v>55.5</v>
      </c>
      <c r="AT112">
        <v>2.48</v>
      </c>
      <c r="AU112">
        <v>4.9000000000000002E-2</v>
      </c>
      <c r="AV112">
        <v>11.736301422119141</v>
      </c>
      <c r="AW112">
        <v>14.280422210693359</v>
      </c>
      <c r="AX112">
        <v>0.25035369396209717</v>
      </c>
      <c r="AY112">
        <v>28987</v>
      </c>
      <c r="AZ112">
        <v>22363</v>
      </c>
    </row>
    <row r="113" spans="1:52" x14ac:dyDescent="0.3">
      <c r="A113" t="s">
        <v>112</v>
      </c>
      <c r="B113" t="s">
        <v>331</v>
      </c>
      <c r="C113" t="s">
        <v>471</v>
      </c>
      <c r="D113" t="s">
        <v>529</v>
      </c>
      <c r="E113">
        <v>414.03</v>
      </c>
      <c r="F113">
        <v>0.18295775353908539</v>
      </c>
      <c r="G113">
        <v>0</v>
      </c>
      <c r="H113">
        <v>0.2244875431060791</v>
      </c>
      <c r="I113">
        <v>0.27751496434211731</v>
      </c>
      <c r="J113">
        <v>0.12521739304065704</v>
      </c>
      <c r="K113">
        <v>4.7267623245716095E-2</v>
      </c>
      <c r="L113">
        <v>0</v>
      </c>
      <c r="M113">
        <v>16285.4287109375</v>
      </c>
      <c r="N113">
        <v>0.99161416292190552</v>
      </c>
      <c r="O113">
        <v>0</v>
      </c>
      <c r="P113">
        <v>0</v>
      </c>
      <c r="Q113">
        <v>0</v>
      </c>
      <c r="R113">
        <v>1</v>
      </c>
      <c r="S113">
        <v>9498.8447265625</v>
      </c>
      <c r="T113">
        <v>0.42530083656311035</v>
      </c>
      <c r="U113">
        <v>8.8300220668315887E-3</v>
      </c>
      <c r="V113">
        <v>9.4922736287117004E-2</v>
      </c>
      <c r="W113">
        <v>3.0905077233910561E-2</v>
      </c>
      <c r="X113">
        <v>0.22516556084156036</v>
      </c>
      <c r="Y113">
        <v>0.26931565999984741</v>
      </c>
      <c r="Z113">
        <v>0</v>
      </c>
      <c r="AA113">
        <v>0.41501104831695557</v>
      </c>
      <c r="AB113">
        <v>0</v>
      </c>
      <c r="AC113">
        <v>0</v>
      </c>
      <c r="AD113">
        <v>0</v>
      </c>
      <c r="AE113">
        <v>1</v>
      </c>
      <c r="AF113">
        <v>0.96891748905181885</v>
      </c>
      <c r="AG113">
        <v>453</v>
      </c>
      <c r="AH113">
        <v>6742656</v>
      </c>
      <c r="AI113">
        <v>879.16094970703125</v>
      </c>
      <c r="AJ113">
        <v>2023.1259765625</v>
      </c>
      <c r="AK113">
        <v>415.43000000000006</v>
      </c>
      <c r="AL113">
        <v>387.62</v>
      </c>
      <c r="AM113">
        <v>387.79</v>
      </c>
      <c r="AN113">
        <v>16285.4287109375</v>
      </c>
      <c r="AO113">
        <v>0</v>
      </c>
      <c r="AP113">
        <v>2023.1259765625</v>
      </c>
      <c r="AQ113">
        <v>394.01</v>
      </c>
      <c r="AR113">
        <v>41.7</v>
      </c>
      <c r="AS113">
        <v>394.01</v>
      </c>
      <c r="AT113">
        <v>0</v>
      </c>
      <c r="AU113">
        <v>0.2341</v>
      </c>
      <c r="AV113">
        <v>88.450340270996094</v>
      </c>
      <c r="AW113">
        <v>109.34367370605469</v>
      </c>
      <c r="AX113">
        <v>0.38153296709060669</v>
      </c>
      <c r="AY113">
        <v>223654</v>
      </c>
      <c r="AZ113">
        <v>172544</v>
      </c>
    </row>
    <row r="114" spans="1:52" x14ac:dyDescent="0.3">
      <c r="A114" t="s">
        <v>113</v>
      </c>
      <c r="B114" t="s">
        <v>332</v>
      </c>
      <c r="C114" t="s">
        <v>450</v>
      </c>
      <c r="D114" t="s">
        <v>508</v>
      </c>
      <c r="E114">
        <v>265.65000000000003</v>
      </c>
      <c r="F114">
        <v>0.27355542778968811</v>
      </c>
      <c r="G114">
        <v>6.5123280510306358E-3</v>
      </c>
      <c r="H114">
        <v>0.15978331863880157</v>
      </c>
      <c r="I114">
        <v>0</v>
      </c>
      <c r="J114">
        <v>0.15168976783752441</v>
      </c>
      <c r="K114">
        <v>4.7647323459386826E-2</v>
      </c>
      <c r="L114">
        <v>0</v>
      </c>
      <c r="M114">
        <v>15753.7470703125</v>
      </c>
      <c r="N114">
        <v>0.94734787940979004</v>
      </c>
      <c r="O114">
        <v>0</v>
      </c>
      <c r="P114">
        <v>0</v>
      </c>
      <c r="Q114">
        <v>0</v>
      </c>
      <c r="R114">
        <v>1</v>
      </c>
      <c r="S114">
        <v>7907.97265625</v>
      </c>
      <c r="T114">
        <v>0.70000374317169189</v>
      </c>
      <c r="U114">
        <v>3.7878789007663727E-3</v>
      </c>
      <c r="V114">
        <v>0.11363636702299118</v>
      </c>
      <c r="W114">
        <v>2.2727273404598236E-2</v>
      </c>
      <c r="X114">
        <v>0.14393939077854156</v>
      </c>
      <c r="Y114">
        <v>0</v>
      </c>
      <c r="Z114">
        <v>0</v>
      </c>
      <c r="AA114">
        <v>0</v>
      </c>
      <c r="AB114">
        <v>0</v>
      </c>
      <c r="AC114">
        <v>0</v>
      </c>
      <c r="AD114">
        <v>0</v>
      </c>
      <c r="AE114">
        <v>1</v>
      </c>
      <c r="AF114">
        <v>0.98547017574310303</v>
      </c>
      <c r="AG114">
        <v>264</v>
      </c>
      <c r="AH114">
        <v>4184983</v>
      </c>
      <c r="AI114">
        <v>6.5989084243774414</v>
      </c>
      <c r="AJ114">
        <v>1061.1474609375</v>
      </c>
      <c r="AK114">
        <v>269.18</v>
      </c>
      <c r="AL114">
        <v>251.16</v>
      </c>
      <c r="AM114">
        <v>253.38</v>
      </c>
      <c r="AN114">
        <v>16048.3037109375</v>
      </c>
      <c r="AO114">
        <v>294.5567626953125</v>
      </c>
      <c r="AP114">
        <v>766.5908203125</v>
      </c>
      <c r="AQ114">
        <v>259.51</v>
      </c>
      <c r="AR114">
        <v>16</v>
      </c>
      <c r="AS114">
        <v>259.51</v>
      </c>
      <c r="AT114">
        <v>1.1499999999999999</v>
      </c>
      <c r="AU114">
        <v>0.2883</v>
      </c>
      <c r="AV114">
        <v>41.465370178222656</v>
      </c>
      <c r="AW114">
        <v>0</v>
      </c>
      <c r="AX114">
        <v>0.69509309530258179</v>
      </c>
      <c r="AY114">
        <v>0</v>
      </c>
      <c r="AZ114">
        <v>0</v>
      </c>
    </row>
    <row r="115" spans="1:52" x14ac:dyDescent="0.3">
      <c r="A115" t="s">
        <v>114</v>
      </c>
      <c r="B115" t="s">
        <v>333</v>
      </c>
      <c r="C115" t="s">
        <v>477</v>
      </c>
      <c r="D115" t="s">
        <v>535</v>
      </c>
      <c r="E115">
        <v>274.8</v>
      </c>
      <c r="F115">
        <v>0.21379184722900391</v>
      </c>
      <c r="G115">
        <v>0</v>
      </c>
      <c r="H115">
        <v>0.21967630088329315</v>
      </c>
      <c r="I115">
        <v>0.27751469612121582</v>
      </c>
      <c r="J115">
        <v>0.10527896881103516</v>
      </c>
      <c r="K115">
        <v>7.5445696711540222E-2</v>
      </c>
      <c r="L115">
        <v>0</v>
      </c>
      <c r="M115">
        <v>17761.771484375</v>
      </c>
      <c r="N115">
        <v>0.99582940340042114</v>
      </c>
      <c r="O115">
        <v>1</v>
      </c>
      <c r="P115">
        <v>0</v>
      </c>
      <c r="Q115">
        <v>0</v>
      </c>
      <c r="R115">
        <v>0</v>
      </c>
      <c r="S115">
        <v>11423.6611328125</v>
      </c>
      <c r="T115">
        <v>0.46367108821868896</v>
      </c>
      <c r="U115">
        <v>0</v>
      </c>
      <c r="V115">
        <v>0.13483145833015442</v>
      </c>
      <c r="W115">
        <v>7.4906371533870697E-2</v>
      </c>
      <c r="X115">
        <v>0.23220974206924438</v>
      </c>
      <c r="Y115">
        <v>0.26217228174209595</v>
      </c>
      <c r="Z115">
        <v>0</v>
      </c>
      <c r="AA115">
        <v>1</v>
      </c>
      <c r="AB115">
        <v>1</v>
      </c>
      <c r="AC115">
        <v>0</v>
      </c>
      <c r="AD115">
        <v>0</v>
      </c>
      <c r="AE115">
        <v>0</v>
      </c>
      <c r="AF115">
        <v>1.1215215921401978</v>
      </c>
      <c r="AG115">
        <v>267</v>
      </c>
      <c r="AH115">
        <v>4880935</v>
      </c>
      <c r="AI115">
        <v>78.118629455566406</v>
      </c>
      <c r="AJ115">
        <v>1216.826171875</v>
      </c>
      <c r="AK115">
        <v>294.31</v>
      </c>
      <c r="AL115">
        <v>274.61</v>
      </c>
      <c r="AM115">
        <v>274.61</v>
      </c>
      <c r="AN115">
        <v>17761.771484375</v>
      </c>
      <c r="AO115">
        <v>0</v>
      </c>
      <c r="AP115">
        <v>1216.826171875</v>
      </c>
      <c r="AQ115">
        <v>276.97000000000003</v>
      </c>
      <c r="AR115">
        <v>25</v>
      </c>
      <c r="AS115">
        <v>278.54000000000002</v>
      </c>
      <c r="AT115">
        <v>0</v>
      </c>
      <c r="AU115">
        <v>0.1867</v>
      </c>
      <c r="AV115">
        <v>61.188636779785156</v>
      </c>
      <c r="AW115">
        <v>77.298942565917969</v>
      </c>
      <c r="AX115">
        <v>0.4909026026725769</v>
      </c>
      <c r="AY115">
        <v>171982</v>
      </c>
      <c r="AZ115">
        <v>132680</v>
      </c>
    </row>
    <row r="116" spans="1:52" x14ac:dyDescent="0.3">
      <c r="A116" t="s">
        <v>115</v>
      </c>
      <c r="B116" t="s">
        <v>334</v>
      </c>
      <c r="C116" t="s">
        <v>456</v>
      </c>
      <c r="D116" t="s">
        <v>514</v>
      </c>
      <c r="E116">
        <v>181.65</v>
      </c>
      <c r="F116">
        <v>0.27613541483879089</v>
      </c>
      <c r="G116">
        <v>1.2496558949351311E-2</v>
      </c>
      <c r="H116">
        <v>0.32420551776885986</v>
      </c>
      <c r="I116">
        <v>0</v>
      </c>
      <c r="J116">
        <v>9.7947947680950165E-2</v>
      </c>
      <c r="K116">
        <v>7.6974570751190186E-2</v>
      </c>
      <c r="L116">
        <v>0</v>
      </c>
      <c r="M116">
        <v>17909.49609375</v>
      </c>
      <c r="N116">
        <v>1.0031173229217529</v>
      </c>
      <c r="O116">
        <v>1</v>
      </c>
      <c r="P116">
        <v>0</v>
      </c>
      <c r="Q116">
        <v>0</v>
      </c>
      <c r="R116">
        <v>0</v>
      </c>
      <c r="S116">
        <v>11463.111328125</v>
      </c>
      <c r="T116">
        <v>0.50055283308029175</v>
      </c>
      <c r="U116">
        <v>1.0989011265337467E-2</v>
      </c>
      <c r="V116">
        <v>9.3406595289707184E-2</v>
      </c>
      <c r="W116">
        <v>4.3956048786640167E-2</v>
      </c>
      <c r="X116">
        <v>0.31868132948875427</v>
      </c>
      <c r="Y116">
        <v>0</v>
      </c>
      <c r="Z116">
        <v>0</v>
      </c>
      <c r="AA116">
        <v>1</v>
      </c>
      <c r="AB116">
        <v>1</v>
      </c>
      <c r="AC116">
        <v>0</v>
      </c>
      <c r="AD116">
        <v>0</v>
      </c>
      <c r="AE116">
        <v>0</v>
      </c>
      <c r="AF116">
        <v>1.0030503273010254</v>
      </c>
      <c r="AG116">
        <v>182</v>
      </c>
      <c r="AH116">
        <v>3253260</v>
      </c>
      <c r="AI116">
        <v>881.76715087890625</v>
      </c>
      <c r="AJ116">
        <v>1597.705078125</v>
      </c>
      <c r="AK116">
        <v>180.77000000000004</v>
      </c>
      <c r="AL116">
        <v>168.67</v>
      </c>
      <c r="AM116">
        <v>174.4</v>
      </c>
      <c r="AN116">
        <v>18187.50390625</v>
      </c>
      <c r="AO116">
        <v>278.00717163085938</v>
      </c>
      <c r="AP116">
        <v>1319.697265625</v>
      </c>
      <c r="AQ116">
        <v>176.16</v>
      </c>
      <c r="AR116">
        <v>30.93</v>
      </c>
      <c r="AS116">
        <v>178.16</v>
      </c>
      <c r="AT116">
        <v>1.48</v>
      </c>
      <c r="AU116">
        <v>0.33119999999999999</v>
      </c>
      <c r="AV116">
        <v>57.760456085205078</v>
      </c>
      <c r="AW116">
        <v>0</v>
      </c>
      <c r="AX116">
        <v>0.46125206351280212</v>
      </c>
      <c r="AY116">
        <v>0</v>
      </c>
      <c r="AZ116">
        <v>0</v>
      </c>
    </row>
    <row r="117" spans="1:52" x14ac:dyDescent="0.3">
      <c r="A117" t="s">
        <v>116</v>
      </c>
      <c r="B117" t="s">
        <v>335</v>
      </c>
      <c r="C117" t="s">
        <v>439</v>
      </c>
      <c r="D117" t="s">
        <v>497</v>
      </c>
      <c r="E117">
        <v>56</v>
      </c>
      <c r="F117">
        <v>0.16160714626312256</v>
      </c>
      <c r="G117">
        <v>0</v>
      </c>
      <c r="H117">
        <v>7.7347241342067719E-2</v>
      </c>
      <c r="I117">
        <v>0</v>
      </c>
      <c r="J117">
        <v>0.12930694222450256</v>
      </c>
      <c r="K117">
        <v>4.3363425880670547E-2</v>
      </c>
      <c r="L117">
        <v>1</v>
      </c>
      <c r="M117">
        <v>18565.447265625</v>
      </c>
      <c r="N117">
        <v>1.0841869115829468</v>
      </c>
      <c r="O117">
        <v>0</v>
      </c>
      <c r="P117">
        <v>1</v>
      </c>
      <c r="Q117">
        <v>0</v>
      </c>
      <c r="R117">
        <v>0</v>
      </c>
      <c r="S117">
        <v>10786.58984375</v>
      </c>
      <c r="T117">
        <v>0.37083333730697632</v>
      </c>
      <c r="U117">
        <v>0</v>
      </c>
      <c r="V117">
        <v>6.5573766827583313E-2</v>
      </c>
      <c r="W117">
        <v>3.2786890864372253E-2</v>
      </c>
      <c r="X117">
        <v>8.196721225976944E-2</v>
      </c>
      <c r="Y117">
        <v>0</v>
      </c>
      <c r="Z117">
        <v>1</v>
      </c>
      <c r="AA117">
        <v>0</v>
      </c>
      <c r="AB117">
        <v>0</v>
      </c>
      <c r="AC117">
        <v>1</v>
      </c>
      <c r="AD117">
        <v>0</v>
      </c>
      <c r="AE117">
        <v>0</v>
      </c>
      <c r="AF117">
        <v>0.97082960605621338</v>
      </c>
      <c r="AG117">
        <v>61</v>
      </c>
      <c r="AH117">
        <v>1039665.0625</v>
      </c>
      <c r="AI117">
        <v>186.33927917480469</v>
      </c>
      <c r="AJ117">
        <v>4227.4833984375</v>
      </c>
      <c r="AK117">
        <v>49.73</v>
      </c>
      <c r="AL117">
        <v>46.4</v>
      </c>
      <c r="AM117">
        <v>46.4</v>
      </c>
      <c r="AN117">
        <v>18565.447265625</v>
      </c>
      <c r="AO117">
        <v>0</v>
      </c>
      <c r="AP117">
        <v>4227.4833984375</v>
      </c>
      <c r="AQ117">
        <v>52.68</v>
      </c>
      <c r="AR117">
        <v>9.5</v>
      </c>
      <c r="AS117">
        <v>52.68</v>
      </c>
      <c r="AT117">
        <v>0</v>
      </c>
      <c r="AU117">
        <v>0.1832</v>
      </c>
      <c r="AV117">
        <v>4.0746526718139648</v>
      </c>
      <c r="AW117">
        <v>0</v>
      </c>
      <c r="AX117">
        <v>0.44915518164634705</v>
      </c>
      <c r="AY117">
        <v>32769</v>
      </c>
      <c r="AZ117">
        <v>25281</v>
      </c>
    </row>
    <row r="118" spans="1:52" x14ac:dyDescent="0.3">
      <c r="A118" t="s">
        <v>117</v>
      </c>
      <c r="B118" t="s">
        <v>336</v>
      </c>
      <c r="C118" t="s">
        <v>442</v>
      </c>
      <c r="D118" t="s">
        <v>500</v>
      </c>
      <c r="E118">
        <v>86</v>
      </c>
      <c r="F118">
        <v>0.30523255467414856</v>
      </c>
      <c r="G118">
        <v>0</v>
      </c>
      <c r="H118">
        <v>0.33290815353393555</v>
      </c>
      <c r="I118">
        <v>0</v>
      </c>
      <c r="J118">
        <v>1.1242503300309181E-2</v>
      </c>
      <c r="K118">
        <v>5.9870216995477676E-2</v>
      </c>
      <c r="L118">
        <v>1</v>
      </c>
      <c r="M118">
        <v>16022.697265625</v>
      </c>
      <c r="N118">
        <v>1.0617029666900635</v>
      </c>
      <c r="O118">
        <v>0</v>
      </c>
      <c r="P118">
        <v>1</v>
      </c>
      <c r="Q118">
        <v>0</v>
      </c>
      <c r="R118">
        <v>0</v>
      </c>
      <c r="S118">
        <v>13776.142578125</v>
      </c>
      <c r="T118">
        <v>0.75637757778167725</v>
      </c>
      <c r="U118">
        <v>0</v>
      </c>
      <c r="V118">
        <v>7.1428574621677399E-2</v>
      </c>
      <c r="W118">
        <v>7.1428574621677399E-2</v>
      </c>
      <c r="X118">
        <v>0.33928570151329041</v>
      </c>
      <c r="Y118">
        <v>0</v>
      </c>
      <c r="Z118">
        <v>1</v>
      </c>
      <c r="AA118">
        <v>0</v>
      </c>
      <c r="AB118">
        <v>0</v>
      </c>
      <c r="AC118">
        <v>1</v>
      </c>
      <c r="AD118">
        <v>0</v>
      </c>
      <c r="AE118">
        <v>0</v>
      </c>
      <c r="AF118">
        <v>1.1389279365539551</v>
      </c>
      <c r="AG118">
        <v>56</v>
      </c>
      <c r="AH118">
        <v>1377952</v>
      </c>
      <c r="AI118">
        <v>822.3604736328125</v>
      </c>
      <c r="AJ118">
        <v>2517.5341796875</v>
      </c>
      <c r="AK118">
        <v>80.36</v>
      </c>
      <c r="AL118">
        <v>74.98</v>
      </c>
      <c r="AM118">
        <v>81.290000000000006</v>
      </c>
      <c r="AN118">
        <v>16022.697265625</v>
      </c>
      <c r="AO118">
        <v>0</v>
      </c>
      <c r="AP118">
        <v>2517.5341796875</v>
      </c>
      <c r="AQ118">
        <v>70.960000000000008</v>
      </c>
      <c r="AR118">
        <v>5</v>
      </c>
      <c r="AS118">
        <v>70.960000000000008</v>
      </c>
      <c r="AT118">
        <v>0</v>
      </c>
      <c r="AU118">
        <v>0.40160000000000001</v>
      </c>
      <c r="AV118">
        <v>23.623163223266602</v>
      </c>
      <c r="AW118">
        <v>0</v>
      </c>
      <c r="AX118">
        <v>0.57060778141021729</v>
      </c>
      <c r="AY118">
        <v>0</v>
      </c>
      <c r="AZ118">
        <v>0</v>
      </c>
    </row>
    <row r="119" spans="1:52" x14ac:dyDescent="0.3">
      <c r="A119" t="s">
        <v>118</v>
      </c>
      <c r="B119" t="s">
        <v>337</v>
      </c>
      <c r="C119" t="s">
        <v>446</v>
      </c>
      <c r="D119" t="s">
        <v>504</v>
      </c>
      <c r="E119">
        <v>397.72000000000008</v>
      </c>
      <c r="F119">
        <v>0.49155184626579285</v>
      </c>
      <c r="G119">
        <v>5.0286632031202316E-3</v>
      </c>
      <c r="H119">
        <v>0.22169812023639679</v>
      </c>
      <c r="I119">
        <v>0.31721699237823486</v>
      </c>
      <c r="J119">
        <v>0.11741777509450912</v>
      </c>
      <c r="K119">
        <v>8.1167720258235931E-2</v>
      </c>
      <c r="L119">
        <v>0</v>
      </c>
      <c r="M119">
        <v>15260.75390625</v>
      </c>
      <c r="N119">
        <v>1.0464416742324829</v>
      </c>
      <c r="O119">
        <v>0</v>
      </c>
      <c r="P119">
        <v>0</v>
      </c>
      <c r="Q119">
        <v>1</v>
      </c>
      <c r="R119">
        <v>0</v>
      </c>
      <c r="S119">
        <v>9737.0791015625</v>
      </c>
      <c r="T119">
        <v>0.93123948574066162</v>
      </c>
      <c r="U119">
        <v>2.3584906011819839E-3</v>
      </c>
      <c r="V119">
        <v>0.1320754736661911</v>
      </c>
      <c r="W119">
        <v>6.3679248094558716E-2</v>
      </c>
      <c r="X119">
        <v>0.24056604504585266</v>
      </c>
      <c r="Y119">
        <v>0.29481130838394165</v>
      </c>
      <c r="Z119">
        <v>0</v>
      </c>
      <c r="AA119">
        <v>1</v>
      </c>
      <c r="AB119">
        <v>0</v>
      </c>
      <c r="AC119">
        <v>0</v>
      </c>
      <c r="AD119">
        <v>1</v>
      </c>
      <c r="AE119">
        <v>0</v>
      </c>
      <c r="AF119">
        <v>1.035926342010498</v>
      </c>
      <c r="AG119">
        <v>424</v>
      </c>
      <c r="AH119">
        <v>6069507</v>
      </c>
      <c r="AI119">
        <v>1018.5407104492188</v>
      </c>
      <c r="AJ119">
        <v>1595.1298828125</v>
      </c>
      <c r="AK119">
        <v>443.43</v>
      </c>
      <c r="AL119">
        <v>413.74</v>
      </c>
      <c r="AM119">
        <v>423.55</v>
      </c>
      <c r="AN119">
        <v>15260.75390625</v>
      </c>
      <c r="AO119">
        <v>0</v>
      </c>
      <c r="AP119">
        <v>1595.1298828125</v>
      </c>
      <c r="AQ119">
        <v>390.48</v>
      </c>
      <c r="AR119">
        <v>32.200000000000003</v>
      </c>
      <c r="AS119">
        <v>391.58000000000004</v>
      </c>
      <c r="AT119">
        <v>0</v>
      </c>
      <c r="AU119">
        <v>0.48650000000000004</v>
      </c>
      <c r="AV119">
        <v>86.812553405761719</v>
      </c>
      <c r="AW119">
        <v>124.21582794189453</v>
      </c>
      <c r="AX119">
        <v>0.66393327713012695</v>
      </c>
      <c r="AY119">
        <v>256565</v>
      </c>
      <c r="AZ119">
        <v>197935</v>
      </c>
    </row>
    <row r="120" spans="1:52" x14ac:dyDescent="0.3">
      <c r="A120" t="s">
        <v>119</v>
      </c>
      <c r="B120" t="s">
        <v>338</v>
      </c>
      <c r="C120" t="s">
        <v>453</v>
      </c>
      <c r="D120" t="s">
        <v>511</v>
      </c>
      <c r="E120">
        <v>84.460000000000008</v>
      </c>
      <c r="F120">
        <v>0.29303812980651855</v>
      </c>
      <c r="G120">
        <v>0</v>
      </c>
      <c r="H120">
        <v>0.1790492832660675</v>
      </c>
      <c r="I120">
        <v>0.14536385238170624</v>
      </c>
      <c r="J120">
        <v>8.9263506233692169E-2</v>
      </c>
      <c r="K120">
        <v>4.4892523437738419E-3</v>
      </c>
      <c r="L120">
        <v>1</v>
      </c>
      <c r="M120">
        <v>33835.578125</v>
      </c>
      <c r="N120">
        <v>1.1379433870315552</v>
      </c>
      <c r="O120">
        <v>0</v>
      </c>
      <c r="P120">
        <v>1</v>
      </c>
      <c r="Q120">
        <v>0</v>
      </c>
      <c r="R120">
        <v>0</v>
      </c>
      <c r="S120">
        <v>12686.5498046875</v>
      </c>
      <c r="T120">
        <v>0.45197901129722595</v>
      </c>
      <c r="U120">
        <v>0</v>
      </c>
      <c r="V120">
        <v>7.5000002980232239E-2</v>
      </c>
      <c r="W120">
        <v>8.3333328366279602E-3</v>
      </c>
      <c r="X120">
        <v>0.17499999701976776</v>
      </c>
      <c r="Y120">
        <v>5.833333358168602E-2</v>
      </c>
      <c r="Z120">
        <v>0</v>
      </c>
      <c r="AA120">
        <v>1</v>
      </c>
      <c r="AB120">
        <v>0</v>
      </c>
      <c r="AC120">
        <v>1</v>
      </c>
      <c r="AD120">
        <v>0</v>
      </c>
      <c r="AE120">
        <v>0</v>
      </c>
      <c r="AF120">
        <v>0.93459802865982056</v>
      </c>
      <c r="AG120">
        <v>120</v>
      </c>
      <c r="AH120">
        <v>2857753</v>
      </c>
      <c r="AI120">
        <v>1493.3104248046875</v>
      </c>
      <c r="AJ120">
        <v>11170.6015625</v>
      </c>
      <c r="AK120">
        <v>99.189999999999984</v>
      </c>
      <c r="AL120">
        <v>92.55</v>
      </c>
      <c r="AM120">
        <v>120.34</v>
      </c>
      <c r="AN120">
        <v>34521.3359375</v>
      </c>
      <c r="AO120">
        <v>685.756591796875</v>
      </c>
      <c r="AP120">
        <v>10484.84375</v>
      </c>
      <c r="AQ120">
        <v>96.81</v>
      </c>
      <c r="AR120">
        <v>15.55</v>
      </c>
      <c r="AS120">
        <v>96.81</v>
      </c>
      <c r="AT120">
        <v>0</v>
      </c>
      <c r="AU120">
        <v>0.28149999999999997</v>
      </c>
      <c r="AV120">
        <v>17.333761215209961</v>
      </c>
      <c r="AW120">
        <v>14.072674751281738</v>
      </c>
      <c r="AX120">
        <v>0.54707252979278564</v>
      </c>
      <c r="AY120">
        <v>0</v>
      </c>
      <c r="AZ120">
        <v>0</v>
      </c>
    </row>
    <row r="121" spans="1:52" x14ac:dyDescent="0.3">
      <c r="A121" t="s">
        <v>120</v>
      </c>
      <c r="B121" t="s">
        <v>339</v>
      </c>
      <c r="C121" t="s">
        <v>438</v>
      </c>
      <c r="D121" t="s">
        <v>496</v>
      </c>
      <c r="E121">
        <v>549.18999999999994</v>
      </c>
      <c r="F121">
        <v>0.30960142612457275</v>
      </c>
      <c r="G121">
        <v>6.3730222173035145E-3</v>
      </c>
      <c r="H121">
        <v>0.33423370122909546</v>
      </c>
      <c r="I121">
        <v>0</v>
      </c>
      <c r="J121">
        <v>9.1158427298069E-2</v>
      </c>
      <c r="K121">
        <v>8.6820907890796661E-2</v>
      </c>
      <c r="L121">
        <v>0</v>
      </c>
      <c r="M121">
        <v>18336.9609375</v>
      </c>
      <c r="N121">
        <v>0.95768892765045166</v>
      </c>
      <c r="O121">
        <v>1</v>
      </c>
      <c r="P121">
        <v>0</v>
      </c>
      <c r="Q121">
        <v>0</v>
      </c>
      <c r="R121">
        <v>0</v>
      </c>
      <c r="S121">
        <v>8453.4482421875</v>
      </c>
      <c r="T121">
        <v>0.5886273980140686</v>
      </c>
      <c r="U121">
        <v>3.4423407632857561E-3</v>
      </c>
      <c r="V121">
        <v>0.10154905170202255</v>
      </c>
      <c r="W121">
        <v>6.0240965336561203E-2</v>
      </c>
      <c r="X121">
        <v>0.32358002662658691</v>
      </c>
      <c r="Y121">
        <v>0</v>
      </c>
      <c r="Z121">
        <v>0.16695353388786316</v>
      </c>
      <c r="AA121">
        <v>0.83304649591445923</v>
      </c>
      <c r="AB121">
        <v>1</v>
      </c>
      <c r="AC121">
        <v>0</v>
      </c>
      <c r="AD121">
        <v>0</v>
      </c>
      <c r="AE121">
        <v>0</v>
      </c>
      <c r="AF121">
        <v>1.0543688535690308</v>
      </c>
      <c r="AG121">
        <v>581</v>
      </c>
      <c r="AH121">
        <v>10070476</v>
      </c>
      <c r="AI121">
        <v>542.7884521484375</v>
      </c>
      <c r="AJ121">
        <v>1556.52734375</v>
      </c>
      <c r="AK121">
        <v>570.38</v>
      </c>
      <c r="AL121">
        <v>532.19000000000005</v>
      </c>
      <c r="AM121">
        <v>532.19000000000005</v>
      </c>
      <c r="AN121">
        <v>18336.9609375</v>
      </c>
      <c r="AO121">
        <v>0</v>
      </c>
      <c r="AP121">
        <v>1556.52734375</v>
      </c>
      <c r="AQ121">
        <v>557.40000000000009</v>
      </c>
      <c r="AR121">
        <v>80.3</v>
      </c>
      <c r="AS121">
        <v>557.91000000000008</v>
      </c>
      <c r="AT121">
        <v>1.4</v>
      </c>
      <c r="AU121">
        <v>0.31259999999999999</v>
      </c>
      <c r="AV121">
        <v>186.47232055664063</v>
      </c>
      <c r="AW121">
        <v>0</v>
      </c>
      <c r="AX121">
        <v>0.54443246126174927</v>
      </c>
      <c r="AY121">
        <v>0</v>
      </c>
      <c r="AZ121">
        <v>0</v>
      </c>
    </row>
    <row r="122" spans="1:52" x14ac:dyDescent="0.3">
      <c r="A122" t="s">
        <v>121</v>
      </c>
      <c r="B122" t="s">
        <v>340</v>
      </c>
      <c r="C122" t="s">
        <v>474</v>
      </c>
      <c r="D122" t="s">
        <v>532</v>
      </c>
      <c r="E122">
        <v>94.03</v>
      </c>
      <c r="F122">
        <v>0.17281718552112579</v>
      </c>
      <c r="G122">
        <v>0</v>
      </c>
      <c r="H122">
        <v>0.14196962118148804</v>
      </c>
      <c r="I122">
        <v>0</v>
      </c>
      <c r="J122">
        <v>0.13800853490829468</v>
      </c>
      <c r="K122">
        <v>6.8596489727497101E-2</v>
      </c>
      <c r="L122">
        <v>1</v>
      </c>
      <c r="M122">
        <v>17793.279296875</v>
      </c>
      <c r="N122">
        <v>0.99098914861679077</v>
      </c>
      <c r="O122">
        <v>0</v>
      </c>
      <c r="P122">
        <v>1</v>
      </c>
      <c r="Q122">
        <v>0</v>
      </c>
      <c r="R122">
        <v>0</v>
      </c>
      <c r="S122">
        <v>10600.1318359375</v>
      </c>
      <c r="T122">
        <v>0.44068628549575806</v>
      </c>
      <c r="U122">
        <v>0</v>
      </c>
      <c r="V122">
        <v>9.4339624047279358E-2</v>
      </c>
      <c r="W122">
        <v>1.8867924809455872E-2</v>
      </c>
      <c r="X122">
        <v>0.11320754885673523</v>
      </c>
      <c r="Y122">
        <v>0</v>
      </c>
      <c r="Z122">
        <v>1</v>
      </c>
      <c r="AA122">
        <v>0</v>
      </c>
      <c r="AB122">
        <v>0</v>
      </c>
      <c r="AC122">
        <v>1</v>
      </c>
      <c r="AD122">
        <v>0</v>
      </c>
      <c r="AE122">
        <v>0</v>
      </c>
      <c r="AF122">
        <v>0.98639726638793945</v>
      </c>
      <c r="AG122">
        <v>53</v>
      </c>
      <c r="AH122">
        <v>1673102</v>
      </c>
      <c r="AI122">
        <v>168.60575866699219</v>
      </c>
      <c r="AJ122">
        <v>1466.10546875</v>
      </c>
      <c r="AK122">
        <v>92.47</v>
      </c>
      <c r="AL122">
        <v>86.28</v>
      </c>
      <c r="AM122">
        <v>86.28</v>
      </c>
      <c r="AN122">
        <v>17986.4296875</v>
      </c>
      <c r="AO122">
        <v>193.151123046875</v>
      </c>
      <c r="AP122">
        <v>1272.955078125</v>
      </c>
      <c r="AQ122">
        <v>91.460000000000008</v>
      </c>
      <c r="AR122">
        <v>13.25</v>
      </c>
      <c r="AS122">
        <v>91.460000000000008</v>
      </c>
      <c r="AT122">
        <v>0</v>
      </c>
      <c r="AU122">
        <v>0.1585</v>
      </c>
      <c r="AV122">
        <v>12.984541893005371</v>
      </c>
      <c r="AW122">
        <v>0</v>
      </c>
      <c r="AX122">
        <v>0.54957574605941772</v>
      </c>
      <c r="AY122">
        <v>0</v>
      </c>
      <c r="AZ122">
        <v>0</v>
      </c>
    </row>
    <row r="123" spans="1:52" x14ac:dyDescent="0.3">
      <c r="A123" t="s">
        <v>122</v>
      </c>
      <c r="B123" t="s">
        <v>341</v>
      </c>
      <c r="C123" t="s">
        <v>453</v>
      </c>
      <c r="D123" t="s">
        <v>511</v>
      </c>
      <c r="E123">
        <v>335.05000000000007</v>
      </c>
      <c r="F123">
        <v>0.19400089979171753</v>
      </c>
      <c r="G123">
        <v>0</v>
      </c>
      <c r="H123">
        <v>0.20684632658958435</v>
      </c>
      <c r="I123">
        <v>0.30242753028869629</v>
      </c>
      <c r="J123">
        <v>0.12793014943599701</v>
      </c>
      <c r="K123">
        <v>4.5654632151126862E-2</v>
      </c>
      <c r="L123">
        <v>0</v>
      </c>
      <c r="M123">
        <v>17153.080078125</v>
      </c>
      <c r="N123">
        <v>1.0839532613754272</v>
      </c>
      <c r="O123">
        <v>0</v>
      </c>
      <c r="P123">
        <v>0</v>
      </c>
      <c r="Q123">
        <v>0</v>
      </c>
      <c r="R123">
        <v>1</v>
      </c>
      <c r="S123">
        <v>8923.0244140625</v>
      </c>
      <c r="T123">
        <v>0.52573221921920776</v>
      </c>
      <c r="U123">
        <v>0</v>
      </c>
      <c r="V123">
        <v>0.12032085657119751</v>
      </c>
      <c r="W123">
        <v>3.7433147430419922E-2</v>
      </c>
      <c r="X123">
        <v>0.20053476095199585</v>
      </c>
      <c r="Y123">
        <v>0.30748662352561951</v>
      </c>
      <c r="Z123">
        <v>0</v>
      </c>
      <c r="AA123">
        <v>0</v>
      </c>
      <c r="AB123">
        <v>0</v>
      </c>
      <c r="AC123">
        <v>0</v>
      </c>
      <c r="AD123">
        <v>0</v>
      </c>
      <c r="AE123">
        <v>1</v>
      </c>
      <c r="AF123">
        <v>1.0183331966400146</v>
      </c>
      <c r="AG123">
        <v>374</v>
      </c>
      <c r="AH123">
        <v>5747139.5</v>
      </c>
      <c r="AI123">
        <v>1017.6093139648438</v>
      </c>
      <c r="AJ123">
        <v>2102.818359375</v>
      </c>
      <c r="AK123">
        <v>371.07</v>
      </c>
      <c r="AL123">
        <v>346.23</v>
      </c>
      <c r="AM123">
        <v>346.23</v>
      </c>
      <c r="AN123">
        <v>17344.88671875</v>
      </c>
      <c r="AO123">
        <v>191.80718994140625</v>
      </c>
      <c r="AP123">
        <v>1911.01171875</v>
      </c>
      <c r="AQ123">
        <v>351.13</v>
      </c>
      <c r="AR123">
        <v>30</v>
      </c>
      <c r="AS123">
        <v>352.13</v>
      </c>
      <c r="AT123">
        <v>0</v>
      </c>
      <c r="AU123">
        <v>0.1867</v>
      </c>
      <c r="AV123">
        <v>72.836799621582031</v>
      </c>
      <c r="AW123">
        <v>106.49380493164063</v>
      </c>
      <c r="AX123">
        <v>0.43212616443634033</v>
      </c>
      <c r="AY123">
        <v>0</v>
      </c>
      <c r="AZ123">
        <v>0</v>
      </c>
    </row>
    <row r="124" spans="1:52" x14ac:dyDescent="0.3">
      <c r="A124" t="s">
        <v>123</v>
      </c>
      <c r="B124" t="s">
        <v>342</v>
      </c>
      <c r="C124" t="s">
        <v>465</v>
      </c>
      <c r="D124" t="s">
        <v>523</v>
      </c>
      <c r="E124">
        <v>30.13</v>
      </c>
      <c r="F124">
        <v>8.5297048091888428E-2</v>
      </c>
      <c r="G124">
        <v>0</v>
      </c>
      <c r="H124">
        <v>0.21146488189697266</v>
      </c>
      <c r="I124">
        <v>0.25730490684509277</v>
      </c>
      <c r="J124">
        <v>0.15730100870132446</v>
      </c>
      <c r="K124">
        <v>4.0020082145929337E-2</v>
      </c>
      <c r="L124">
        <v>1</v>
      </c>
      <c r="M124">
        <v>17066.611328125</v>
      </c>
      <c r="N124">
        <v>1.1303192377090454</v>
      </c>
      <c r="O124">
        <v>0</v>
      </c>
      <c r="P124">
        <v>1</v>
      </c>
      <c r="Q124">
        <v>0</v>
      </c>
      <c r="R124">
        <v>0</v>
      </c>
      <c r="T124">
        <v>0.28922078013420105</v>
      </c>
      <c r="U124">
        <v>9.6434861188754439E-4</v>
      </c>
      <c r="V124">
        <v>0.1339840292930603</v>
      </c>
      <c r="W124">
        <v>3.4571811556816101E-2</v>
      </c>
      <c r="X124">
        <v>0.21146488189697266</v>
      </c>
      <c r="Y124">
        <v>0.25730490684509277</v>
      </c>
      <c r="Z124">
        <v>0</v>
      </c>
      <c r="AA124">
        <v>0</v>
      </c>
      <c r="AB124">
        <v>0</v>
      </c>
      <c r="AC124">
        <v>1</v>
      </c>
      <c r="AD124">
        <v>0</v>
      </c>
      <c r="AE124">
        <v>0</v>
      </c>
      <c r="AH124">
        <v>514217</v>
      </c>
      <c r="AI124">
        <v>3.5512778759002686</v>
      </c>
      <c r="AJ124">
        <v>4227.8125</v>
      </c>
      <c r="AK124">
        <v>40.14</v>
      </c>
      <c r="AL124">
        <v>37.450000000000003</v>
      </c>
      <c r="AM124">
        <v>37.450000000000003</v>
      </c>
      <c r="AN124">
        <v>17813.208984375</v>
      </c>
      <c r="AO124">
        <v>746.59808349609375</v>
      </c>
      <c r="AP124">
        <v>3481.21484375</v>
      </c>
      <c r="AQ124">
        <v>35</v>
      </c>
      <c r="AR124">
        <v>0</v>
      </c>
      <c r="AS124">
        <v>35</v>
      </c>
      <c r="AT124">
        <v>0</v>
      </c>
      <c r="AU124">
        <v>5.74E-2</v>
      </c>
      <c r="AV124">
        <v>7.401270866394043</v>
      </c>
      <c r="AW124">
        <v>9.005671501159668</v>
      </c>
      <c r="AX124">
        <v>0.32504895329475403</v>
      </c>
      <c r="AY124">
        <v>0</v>
      </c>
      <c r="AZ124">
        <v>0</v>
      </c>
    </row>
    <row r="125" spans="1:52" x14ac:dyDescent="0.3">
      <c r="A125" t="s">
        <v>124</v>
      </c>
      <c r="B125" t="s">
        <v>343</v>
      </c>
      <c r="C125" t="s">
        <v>478</v>
      </c>
      <c r="D125" t="s">
        <v>536</v>
      </c>
      <c r="E125">
        <v>1963.8400000000004</v>
      </c>
      <c r="F125">
        <v>0.3947623074054718</v>
      </c>
      <c r="G125">
        <v>7.1288901381194592E-3</v>
      </c>
      <c r="H125">
        <v>0.19585303962230682</v>
      </c>
      <c r="I125">
        <v>0.37596219778060913</v>
      </c>
      <c r="J125">
        <v>9.4597220420837402E-2</v>
      </c>
      <c r="K125">
        <v>8.3343923091888428E-2</v>
      </c>
      <c r="L125">
        <v>0</v>
      </c>
      <c r="M125">
        <v>26113.357421875</v>
      </c>
      <c r="N125">
        <v>1.0209897756576538</v>
      </c>
      <c r="O125">
        <v>1</v>
      </c>
      <c r="P125">
        <v>0</v>
      </c>
      <c r="Q125">
        <v>0</v>
      </c>
      <c r="R125">
        <v>0</v>
      </c>
      <c r="S125">
        <v>11832.1357421875</v>
      </c>
      <c r="T125">
        <v>0.60606181621551514</v>
      </c>
      <c r="U125">
        <v>8.7517276406288147E-3</v>
      </c>
      <c r="V125">
        <v>8.7977893650531769E-2</v>
      </c>
      <c r="W125">
        <v>7.2777524590492249E-2</v>
      </c>
      <c r="X125">
        <v>0.19161675870418549</v>
      </c>
      <c r="Y125">
        <v>0.37586367130279541</v>
      </c>
      <c r="Z125">
        <v>0</v>
      </c>
      <c r="AA125">
        <v>0.11008751392364502</v>
      </c>
      <c r="AB125">
        <v>1</v>
      </c>
      <c r="AC125">
        <v>0</v>
      </c>
      <c r="AD125">
        <v>0</v>
      </c>
      <c r="AE125">
        <v>0</v>
      </c>
      <c r="AF125">
        <v>1.0319795608520508</v>
      </c>
      <c r="AG125">
        <v>2171</v>
      </c>
      <c r="AH125">
        <v>51282456</v>
      </c>
      <c r="AI125">
        <v>1917.216796875</v>
      </c>
      <c r="AJ125">
        <v>10155.8974609375</v>
      </c>
      <c r="AK125">
        <v>2255.6299999999997</v>
      </c>
      <c r="AL125">
        <v>2104.62</v>
      </c>
      <c r="AM125">
        <v>2139.39</v>
      </c>
      <c r="AN125">
        <v>26294.837890625</v>
      </c>
      <c r="AO125">
        <v>181.48016357421875</v>
      </c>
      <c r="AP125">
        <v>9974.4169921875</v>
      </c>
      <c r="AQ125">
        <v>1910.34</v>
      </c>
      <c r="AR125">
        <v>10.199999999999999</v>
      </c>
      <c r="AS125">
        <v>1918.4299999999998</v>
      </c>
      <c r="AT125">
        <v>21</v>
      </c>
      <c r="AU125">
        <v>0.42430000000000001</v>
      </c>
      <c r="AV125">
        <v>375.7303466796875</v>
      </c>
      <c r="AW125">
        <v>721.25714111328125</v>
      </c>
      <c r="AX125">
        <v>0.46053284406661987</v>
      </c>
      <c r="AY125">
        <v>5298476</v>
      </c>
      <c r="AZ125">
        <v>3721098</v>
      </c>
    </row>
    <row r="126" spans="1:52" x14ac:dyDescent="0.3">
      <c r="A126" t="s">
        <v>125</v>
      </c>
      <c r="B126" t="s">
        <v>344</v>
      </c>
      <c r="C126" t="s">
        <v>477</v>
      </c>
      <c r="D126" t="s">
        <v>535</v>
      </c>
      <c r="E126">
        <v>506.51000000000005</v>
      </c>
      <c r="F126">
        <v>0.10167617350816727</v>
      </c>
      <c r="G126">
        <v>1.9742946606129408E-3</v>
      </c>
      <c r="H126">
        <v>0.31058478355407715</v>
      </c>
      <c r="I126">
        <v>0</v>
      </c>
      <c r="J126">
        <v>8.3915643393993378E-2</v>
      </c>
      <c r="K126">
        <v>4.1930094361305237E-2</v>
      </c>
      <c r="L126">
        <v>0</v>
      </c>
      <c r="M126">
        <v>15092.169921875</v>
      </c>
      <c r="N126">
        <v>0.85159367322921753</v>
      </c>
      <c r="O126">
        <v>1</v>
      </c>
      <c r="P126">
        <v>0</v>
      </c>
      <c r="Q126">
        <v>0</v>
      </c>
      <c r="R126">
        <v>0</v>
      </c>
      <c r="S126">
        <v>9710.126953125</v>
      </c>
      <c r="T126">
        <v>0.28146257996559143</v>
      </c>
      <c r="U126">
        <v>5.8479532599449158E-3</v>
      </c>
      <c r="V126">
        <v>5.55555559694767E-2</v>
      </c>
      <c r="W126">
        <v>4.3859649449586868E-2</v>
      </c>
      <c r="X126">
        <v>0.30116960406303406</v>
      </c>
      <c r="Y126">
        <v>0</v>
      </c>
      <c r="Z126">
        <v>0</v>
      </c>
      <c r="AA126">
        <v>0</v>
      </c>
      <c r="AB126">
        <v>1</v>
      </c>
      <c r="AC126">
        <v>0</v>
      </c>
      <c r="AD126">
        <v>0</v>
      </c>
      <c r="AE126">
        <v>0</v>
      </c>
      <c r="AF126">
        <v>0.87494450807571411</v>
      </c>
      <c r="AG126">
        <v>342</v>
      </c>
      <c r="AH126">
        <v>7644335</v>
      </c>
      <c r="AI126">
        <v>38.709995269775391</v>
      </c>
      <c r="AJ126">
        <v>596.2333984375</v>
      </c>
      <c r="AK126">
        <v>538.76</v>
      </c>
      <c r="AL126">
        <v>502.69</v>
      </c>
      <c r="AM126">
        <v>508.64</v>
      </c>
      <c r="AN126">
        <v>15258.1962890625</v>
      </c>
      <c r="AO126">
        <v>166.02633666992188</v>
      </c>
      <c r="AP126">
        <v>430.20703125</v>
      </c>
      <c r="AQ126">
        <v>504.02</v>
      </c>
      <c r="AR126">
        <v>24.51</v>
      </c>
      <c r="AS126">
        <v>504.02000000000004</v>
      </c>
      <c r="AT126">
        <v>1</v>
      </c>
      <c r="AU126">
        <v>0.13439999999999999</v>
      </c>
      <c r="AV126">
        <v>156.54093933105469</v>
      </c>
      <c r="AW126">
        <v>0</v>
      </c>
      <c r="AX126">
        <v>0.37520110607147217</v>
      </c>
      <c r="AY126">
        <v>130264</v>
      </c>
      <c r="AZ126">
        <v>100496</v>
      </c>
    </row>
    <row r="127" spans="1:52" x14ac:dyDescent="0.3">
      <c r="A127" t="s">
        <v>126</v>
      </c>
      <c r="B127" t="s">
        <v>345</v>
      </c>
      <c r="C127" t="s">
        <v>479</v>
      </c>
      <c r="D127" t="s">
        <v>537</v>
      </c>
      <c r="E127">
        <v>1130.95</v>
      </c>
      <c r="F127">
        <v>0.32251647114753723</v>
      </c>
      <c r="G127">
        <v>0</v>
      </c>
      <c r="H127">
        <v>0.30479562282562256</v>
      </c>
      <c r="I127">
        <v>0</v>
      </c>
      <c r="J127">
        <v>0.12819671630859375</v>
      </c>
      <c r="K127">
        <v>7.175099104642868E-2</v>
      </c>
      <c r="L127">
        <v>0</v>
      </c>
      <c r="M127">
        <v>17363.908203125</v>
      </c>
      <c r="N127">
        <v>0.89482921361923218</v>
      </c>
      <c r="O127">
        <v>1</v>
      </c>
      <c r="P127">
        <v>0</v>
      </c>
      <c r="Q127">
        <v>0</v>
      </c>
      <c r="R127">
        <v>0</v>
      </c>
      <c r="S127">
        <v>11193.064453125</v>
      </c>
      <c r="T127">
        <v>0.670462965965271</v>
      </c>
      <c r="U127">
        <v>0</v>
      </c>
      <c r="V127">
        <v>0.1304347813129425</v>
      </c>
      <c r="W127">
        <v>8.4151476621627808E-2</v>
      </c>
      <c r="X127">
        <v>0.29032257199287415</v>
      </c>
      <c r="Y127">
        <v>0</v>
      </c>
      <c r="Z127">
        <v>0</v>
      </c>
      <c r="AA127">
        <v>0</v>
      </c>
      <c r="AB127">
        <v>1</v>
      </c>
      <c r="AC127">
        <v>0</v>
      </c>
      <c r="AD127">
        <v>0</v>
      </c>
      <c r="AE127">
        <v>0</v>
      </c>
      <c r="AF127">
        <v>1.089147686958313</v>
      </c>
      <c r="AG127">
        <v>713</v>
      </c>
      <c r="AH127">
        <v>19637712</v>
      </c>
      <c r="AI127">
        <v>2128.184326171875</v>
      </c>
      <c r="AJ127">
        <v>4189.470703125</v>
      </c>
      <c r="AK127">
        <v>1220.0899999999999</v>
      </c>
      <c r="AL127">
        <v>1138.4000000000001</v>
      </c>
      <c r="AM127">
        <v>1138.4000000000001</v>
      </c>
      <c r="AN127">
        <v>17505.169921875</v>
      </c>
      <c r="AO127">
        <v>141.26176452636719</v>
      </c>
      <c r="AP127">
        <v>4048.208984375</v>
      </c>
      <c r="AQ127">
        <v>1107.69</v>
      </c>
      <c r="AR127">
        <v>100.63</v>
      </c>
      <c r="AS127">
        <v>1107.69</v>
      </c>
      <c r="AT127">
        <v>0</v>
      </c>
      <c r="AU127">
        <v>0.34870000000000001</v>
      </c>
      <c r="AV127">
        <v>337.61904907226563</v>
      </c>
      <c r="AW127">
        <v>0</v>
      </c>
      <c r="AX127">
        <v>0.59656679630279541</v>
      </c>
      <c r="AY127">
        <v>2348493</v>
      </c>
      <c r="AZ127">
        <v>1695751</v>
      </c>
    </row>
    <row r="128" spans="1:52" x14ac:dyDescent="0.3">
      <c r="A128" t="s">
        <v>127</v>
      </c>
      <c r="B128" t="s">
        <v>346</v>
      </c>
      <c r="C128" t="s">
        <v>445</v>
      </c>
      <c r="D128" t="s">
        <v>503</v>
      </c>
      <c r="E128">
        <v>69.900000000000006</v>
      </c>
      <c r="F128">
        <v>7.1530759334564209E-2</v>
      </c>
      <c r="G128">
        <v>1.4306151308119297E-2</v>
      </c>
      <c r="H128">
        <v>0.21146488189697266</v>
      </c>
      <c r="I128">
        <v>0.25730490684509277</v>
      </c>
      <c r="J128">
        <v>7.1145787835121155E-2</v>
      </c>
      <c r="K128">
        <v>3.2586336135864258E-2</v>
      </c>
      <c r="L128">
        <v>1</v>
      </c>
      <c r="M128">
        <v>13615.7080078125</v>
      </c>
      <c r="N128">
        <v>1.0377894639968872</v>
      </c>
      <c r="O128">
        <v>0</v>
      </c>
      <c r="P128">
        <v>1</v>
      </c>
      <c r="Q128">
        <v>0</v>
      </c>
      <c r="R128">
        <v>0</v>
      </c>
      <c r="T128">
        <v>0.26505017280578613</v>
      </c>
      <c r="U128">
        <v>1.5439665876328945E-2</v>
      </c>
      <c r="V128">
        <v>7.8076526522636414E-2</v>
      </c>
      <c r="W128">
        <v>2.9814664274454117E-2</v>
      </c>
      <c r="X128">
        <v>0.21146488189697266</v>
      </c>
      <c r="Y128">
        <v>0.25730490684509277</v>
      </c>
      <c r="Z128">
        <v>0</v>
      </c>
      <c r="AA128">
        <v>0</v>
      </c>
      <c r="AB128">
        <v>0</v>
      </c>
      <c r="AC128">
        <v>1</v>
      </c>
      <c r="AD128">
        <v>0</v>
      </c>
      <c r="AE128">
        <v>0</v>
      </c>
      <c r="AH128">
        <v>951738</v>
      </c>
      <c r="AI128">
        <v>0</v>
      </c>
      <c r="AJ128">
        <v>11.4443359375</v>
      </c>
      <c r="AK128">
        <v>62.18</v>
      </c>
      <c r="AL128">
        <v>58.02</v>
      </c>
      <c r="AM128">
        <v>58.02</v>
      </c>
      <c r="AN128">
        <v>13615.7080078125</v>
      </c>
      <c r="AO128">
        <v>0</v>
      </c>
      <c r="AP128">
        <v>11.4443359375</v>
      </c>
      <c r="AQ128">
        <v>63.5</v>
      </c>
      <c r="AR128">
        <v>9.5</v>
      </c>
      <c r="AS128">
        <v>63.5</v>
      </c>
      <c r="AT128">
        <v>0</v>
      </c>
      <c r="AU128">
        <v>7.8700000000000006E-2</v>
      </c>
      <c r="AV128">
        <v>13.428020477294922</v>
      </c>
      <c r="AW128">
        <v>16.338861465454102</v>
      </c>
      <c r="AX128">
        <v>0.2996368408203125</v>
      </c>
      <c r="AY128">
        <v>0</v>
      </c>
      <c r="AZ128">
        <v>0</v>
      </c>
    </row>
    <row r="129" spans="1:52" x14ac:dyDescent="0.3">
      <c r="A129" t="s">
        <v>128</v>
      </c>
      <c r="B129" t="s">
        <v>347</v>
      </c>
      <c r="C129" t="s">
        <v>442</v>
      </c>
      <c r="D129" t="s">
        <v>500</v>
      </c>
      <c r="E129">
        <v>18.399999999999999</v>
      </c>
      <c r="F129">
        <v>0.58423912525177002</v>
      </c>
      <c r="G129">
        <v>0</v>
      </c>
      <c r="H129">
        <v>0.21146488189697266</v>
      </c>
      <c r="I129">
        <v>0.25730490684509277</v>
      </c>
      <c r="J129">
        <v>2.6196226477622986E-2</v>
      </c>
      <c r="K129">
        <v>0</v>
      </c>
      <c r="L129">
        <v>1</v>
      </c>
      <c r="M129">
        <v>18971.95703125</v>
      </c>
      <c r="N129">
        <v>1.2239896059036255</v>
      </c>
      <c r="O129">
        <v>0</v>
      </c>
      <c r="P129">
        <v>1</v>
      </c>
      <c r="Q129">
        <v>0</v>
      </c>
      <c r="R129">
        <v>0</v>
      </c>
      <c r="T129">
        <v>1.0295192003250122</v>
      </c>
      <c r="U129">
        <v>1.6120282234624028E-3</v>
      </c>
      <c r="V129">
        <v>6.6762655973434448E-2</v>
      </c>
      <c r="W129">
        <v>2.7936531230807304E-2</v>
      </c>
      <c r="X129">
        <v>0.21146488189697266</v>
      </c>
      <c r="Y129">
        <v>0.25730490684509277</v>
      </c>
      <c r="Z129">
        <v>0</v>
      </c>
      <c r="AA129">
        <v>0</v>
      </c>
      <c r="AB129">
        <v>0</v>
      </c>
      <c r="AC129">
        <v>1</v>
      </c>
      <c r="AD129">
        <v>0</v>
      </c>
      <c r="AE129">
        <v>0</v>
      </c>
      <c r="AH129">
        <v>349084</v>
      </c>
      <c r="AI129">
        <v>265.978271484375</v>
      </c>
      <c r="AJ129">
        <v>1353.9140625</v>
      </c>
      <c r="AK129">
        <v>25.560000000000002</v>
      </c>
      <c r="AL129">
        <v>23.85</v>
      </c>
      <c r="AM129">
        <v>23.85</v>
      </c>
      <c r="AN129">
        <v>18971.95703125</v>
      </c>
      <c r="AO129">
        <v>0</v>
      </c>
      <c r="AP129">
        <v>1353.9140625</v>
      </c>
      <c r="AQ129">
        <v>22</v>
      </c>
      <c r="AR129">
        <v>2</v>
      </c>
      <c r="AS129">
        <v>22</v>
      </c>
      <c r="AT129">
        <v>0</v>
      </c>
      <c r="AU129">
        <v>0.54549999999999998</v>
      </c>
      <c r="AV129">
        <v>4.6522274017333984</v>
      </c>
      <c r="AW129">
        <v>5.660707950592041</v>
      </c>
      <c r="AX129">
        <v>0.90938538312911987</v>
      </c>
      <c r="AY129">
        <v>0</v>
      </c>
      <c r="AZ129">
        <v>0</v>
      </c>
    </row>
    <row r="130" spans="1:52" x14ac:dyDescent="0.3">
      <c r="A130" t="s">
        <v>129</v>
      </c>
      <c r="B130" t="s">
        <v>348</v>
      </c>
      <c r="C130" t="s">
        <v>450</v>
      </c>
      <c r="D130" t="s">
        <v>508</v>
      </c>
      <c r="E130">
        <v>250.5</v>
      </c>
      <c r="F130">
        <v>0.1657884269952774</v>
      </c>
      <c r="G130">
        <v>0</v>
      </c>
      <c r="H130">
        <v>0.12616094946861267</v>
      </c>
      <c r="I130">
        <v>0</v>
      </c>
      <c r="J130">
        <v>0.10671959817409515</v>
      </c>
      <c r="K130">
        <v>4.5369658619165421E-2</v>
      </c>
      <c r="L130">
        <v>0</v>
      </c>
      <c r="M130">
        <v>14933.201171875</v>
      </c>
      <c r="N130">
        <v>0.87519568204879761</v>
      </c>
      <c r="O130">
        <v>0</v>
      </c>
      <c r="P130">
        <v>0</v>
      </c>
      <c r="Q130">
        <v>0</v>
      </c>
      <c r="R130">
        <v>1</v>
      </c>
      <c r="S130">
        <v>7074.64697265625</v>
      </c>
      <c r="T130">
        <v>0.56147241592407227</v>
      </c>
      <c r="U130">
        <v>0</v>
      </c>
      <c r="V130">
        <v>7.421875E-2</v>
      </c>
      <c r="W130">
        <v>2.734375E-2</v>
      </c>
      <c r="X130">
        <v>0.10546875</v>
      </c>
      <c r="Y130">
        <v>0</v>
      </c>
      <c r="Z130">
        <v>0</v>
      </c>
      <c r="AA130">
        <v>0</v>
      </c>
      <c r="AB130">
        <v>0</v>
      </c>
      <c r="AC130">
        <v>0</v>
      </c>
      <c r="AD130">
        <v>0</v>
      </c>
      <c r="AE130">
        <v>1</v>
      </c>
      <c r="AF130">
        <v>0.90262007713317871</v>
      </c>
      <c r="AG130">
        <v>256</v>
      </c>
      <c r="AH130">
        <v>3740767</v>
      </c>
      <c r="AI130">
        <v>4.3193612098693848</v>
      </c>
      <c r="AJ130">
        <v>1086.6630859375</v>
      </c>
      <c r="AK130">
        <v>265.36</v>
      </c>
      <c r="AL130">
        <v>247.59</v>
      </c>
      <c r="AM130">
        <v>247.9</v>
      </c>
      <c r="AN130">
        <v>15069.5888671875</v>
      </c>
      <c r="AO130">
        <v>136.38722229003906</v>
      </c>
      <c r="AP130">
        <v>950.275390625</v>
      </c>
      <c r="AQ130">
        <v>270.35000000000002</v>
      </c>
      <c r="AR130">
        <v>31</v>
      </c>
      <c r="AS130">
        <v>270.35000000000002</v>
      </c>
      <c r="AT130">
        <v>0</v>
      </c>
      <c r="AU130">
        <v>0.18529999999999999</v>
      </c>
      <c r="AV130">
        <v>34.107612609863281</v>
      </c>
      <c r="AW130">
        <v>0</v>
      </c>
      <c r="AX130">
        <v>0.59241604804992676</v>
      </c>
      <c r="AY130">
        <v>0</v>
      </c>
      <c r="AZ130">
        <v>0</v>
      </c>
    </row>
    <row r="131" spans="1:52" x14ac:dyDescent="0.3">
      <c r="A131" t="s">
        <v>130</v>
      </c>
      <c r="B131" t="s">
        <v>349</v>
      </c>
      <c r="C131" t="s">
        <v>453</v>
      </c>
      <c r="D131" t="s">
        <v>511</v>
      </c>
      <c r="E131">
        <v>270.7</v>
      </c>
      <c r="F131">
        <v>0.14591799676418304</v>
      </c>
      <c r="G131">
        <v>0</v>
      </c>
      <c r="H131">
        <v>0.1246667206287384</v>
      </c>
      <c r="I131">
        <v>0</v>
      </c>
      <c r="J131">
        <v>0.14687177538871765</v>
      </c>
      <c r="K131">
        <v>5.3586933761835098E-2</v>
      </c>
      <c r="L131">
        <v>0</v>
      </c>
      <c r="M131">
        <v>15140.3544921875</v>
      </c>
      <c r="N131">
        <v>0.96980243921279907</v>
      </c>
      <c r="O131">
        <v>0</v>
      </c>
      <c r="P131">
        <v>0</v>
      </c>
      <c r="Q131">
        <v>1</v>
      </c>
      <c r="R131">
        <v>0</v>
      </c>
      <c r="S131">
        <v>10008.86328125</v>
      </c>
      <c r="T131">
        <v>0.41995468735694885</v>
      </c>
      <c r="U131">
        <v>6.4935064874589443E-3</v>
      </c>
      <c r="V131">
        <v>0.11688311398029327</v>
      </c>
      <c r="W131">
        <v>4.5454546809196472E-2</v>
      </c>
      <c r="X131">
        <v>0.11688311398029327</v>
      </c>
      <c r="Y131">
        <v>0</v>
      </c>
      <c r="Z131">
        <v>0</v>
      </c>
      <c r="AA131">
        <v>1</v>
      </c>
      <c r="AB131">
        <v>0</v>
      </c>
      <c r="AC131">
        <v>0</v>
      </c>
      <c r="AD131">
        <v>1</v>
      </c>
      <c r="AE131">
        <v>0</v>
      </c>
      <c r="AF131">
        <v>1.0435106754302979</v>
      </c>
      <c r="AG131">
        <v>154</v>
      </c>
      <c r="AH131">
        <v>4098494</v>
      </c>
      <c r="AI131">
        <v>441.3668212890625</v>
      </c>
      <c r="AJ131">
        <v>953.1953125</v>
      </c>
      <c r="AK131">
        <v>268.11</v>
      </c>
      <c r="AL131">
        <v>250.16</v>
      </c>
      <c r="AM131">
        <v>250.16</v>
      </c>
      <c r="AN131">
        <v>15278.6923828125</v>
      </c>
      <c r="AO131">
        <v>138.337646484375</v>
      </c>
      <c r="AP131">
        <v>814.857421875</v>
      </c>
      <c r="AQ131">
        <v>257.83</v>
      </c>
      <c r="AR131">
        <v>26.83</v>
      </c>
      <c r="AS131">
        <v>257.83</v>
      </c>
      <c r="AT131">
        <v>0</v>
      </c>
      <c r="AU131">
        <v>0.16969999999999999</v>
      </c>
      <c r="AV131">
        <v>32.142822265625</v>
      </c>
      <c r="AW131">
        <v>0</v>
      </c>
      <c r="AX131">
        <v>0.57584738731384277</v>
      </c>
      <c r="AY131">
        <v>0</v>
      </c>
      <c r="AZ131">
        <v>0</v>
      </c>
    </row>
    <row r="132" spans="1:52" x14ac:dyDescent="0.3">
      <c r="A132" t="s">
        <v>131</v>
      </c>
      <c r="B132" t="s">
        <v>350</v>
      </c>
      <c r="C132" t="s">
        <v>467</v>
      </c>
      <c r="D132" t="s">
        <v>525</v>
      </c>
      <c r="E132">
        <v>382.6</v>
      </c>
      <c r="F132">
        <v>0.13199163973331451</v>
      </c>
      <c r="G132">
        <v>1.3068478554487228E-2</v>
      </c>
      <c r="H132">
        <v>0.27844524383544922</v>
      </c>
      <c r="I132">
        <v>0</v>
      </c>
      <c r="J132">
        <v>0.10298715531826019</v>
      </c>
      <c r="K132">
        <v>0.11373133212327957</v>
      </c>
      <c r="L132">
        <v>0</v>
      </c>
      <c r="M132">
        <v>14739.080078125</v>
      </c>
      <c r="N132">
        <v>0.84839498996734619</v>
      </c>
      <c r="O132">
        <v>0</v>
      </c>
      <c r="P132">
        <v>0</v>
      </c>
      <c r="Q132">
        <v>0</v>
      </c>
      <c r="R132">
        <v>1</v>
      </c>
      <c r="S132">
        <v>9301.111328125</v>
      </c>
      <c r="T132">
        <v>0.38883316516876221</v>
      </c>
      <c r="U132">
        <v>6.7567569203674793E-3</v>
      </c>
      <c r="V132">
        <v>0.11148648709058762</v>
      </c>
      <c r="W132">
        <v>8.4459461271762848E-2</v>
      </c>
      <c r="X132">
        <v>0.27702704071998596</v>
      </c>
      <c r="Y132">
        <v>0</v>
      </c>
      <c r="Z132">
        <v>0</v>
      </c>
      <c r="AA132">
        <v>0</v>
      </c>
      <c r="AB132">
        <v>0</v>
      </c>
      <c r="AC132">
        <v>0</v>
      </c>
      <c r="AD132">
        <v>0</v>
      </c>
      <c r="AE132">
        <v>1</v>
      </c>
      <c r="AF132">
        <v>0.86442619562149048</v>
      </c>
      <c r="AG132">
        <v>296</v>
      </c>
      <c r="AH132">
        <v>5639172</v>
      </c>
      <c r="AI132">
        <v>708.93096923828125</v>
      </c>
      <c r="AJ132">
        <v>1385.998046875</v>
      </c>
      <c r="AK132">
        <v>416.86</v>
      </c>
      <c r="AL132">
        <v>388.95</v>
      </c>
      <c r="AM132">
        <v>388.95</v>
      </c>
      <c r="AN132">
        <v>14739.080078125</v>
      </c>
      <c r="AO132">
        <v>0</v>
      </c>
      <c r="AP132">
        <v>1385.998046875</v>
      </c>
      <c r="AQ132">
        <v>397.94</v>
      </c>
      <c r="AR132">
        <v>37.03</v>
      </c>
      <c r="AS132">
        <v>398.94</v>
      </c>
      <c r="AT132">
        <v>4</v>
      </c>
      <c r="AU132">
        <v>0.1736</v>
      </c>
      <c r="AV132">
        <v>111.08294677734375</v>
      </c>
      <c r="AW132">
        <v>0</v>
      </c>
      <c r="AX132">
        <v>0.45575410127639771</v>
      </c>
      <c r="AY132">
        <v>187774</v>
      </c>
      <c r="AZ132">
        <v>144864</v>
      </c>
    </row>
    <row r="133" spans="1:52" x14ac:dyDescent="0.3">
      <c r="A133" t="s">
        <v>132</v>
      </c>
      <c r="B133" t="s">
        <v>351</v>
      </c>
      <c r="C133" t="s">
        <v>439</v>
      </c>
      <c r="D133" t="s">
        <v>497</v>
      </c>
      <c r="E133">
        <v>65.95</v>
      </c>
      <c r="F133">
        <v>0.12888552248477936</v>
      </c>
      <c r="G133">
        <v>9.0978015214204788E-3</v>
      </c>
      <c r="H133">
        <v>0.14334657788276672</v>
      </c>
      <c r="I133">
        <v>0</v>
      </c>
      <c r="J133">
        <v>0.11714337766170502</v>
      </c>
      <c r="K133">
        <v>4.0609244257211685E-2</v>
      </c>
      <c r="L133">
        <v>1</v>
      </c>
      <c r="M133">
        <v>25988.279296875</v>
      </c>
      <c r="N133">
        <v>1.0633333921432495</v>
      </c>
      <c r="O133">
        <v>0</v>
      </c>
      <c r="P133">
        <v>1</v>
      </c>
      <c r="Q133">
        <v>0</v>
      </c>
      <c r="R133">
        <v>0</v>
      </c>
      <c r="S133">
        <v>10312.236328125</v>
      </c>
      <c r="T133">
        <v>0.35399019718170166</v>
      </c>
      <c r="U133">
        <v>1.8867924809455872E-2</v>
      </c>
      <c r="V133">
        <v>7.5471699237823486E-2</v>
      </c>
      <c r="W133">
        <v>9.4339624047279358E-3</v>
      </c>
      <c r="X133">
        <v>0.16037735342979431</v>
      </c>
      <c r="Y133">
        <v>0</v>
      </c>
      <c r="Z133">
        <v>0</v>
      </c>
      <c r="AA133">
        <v>1</v>
      </c>
      <c r="AB133">
        <v>0</v>
      </c>
      <c r="AC133">
        <v>1</v>
      </c>
      <c r="AD133">
        <v>0</v>
      </c>
      <c r="AE133">
        <v>0</v>
      </c>
      <c r="AF133">
        <v>0.88222640752792358</v>
      </c>
      <c r="AG133">
        <v>106</v>
      </c>
      <c r="AH133">
        <v>1713927</v>
      </c>
      <c r="AI133">
        <v>340.94009399414063</v>
      </c>
      <c r="AJ133">
        <v>12213.8740234375</v>
      </c>
      <c r="AK133">
        <v>55.41</v>
      </c>
      <c r="AL133">
        <v>51.7</v>
      </c>
      <c r="AM133">
        <v>53.53</v>
      </c>
      <c r="AN133">
        <v>25988.279296875</v>
      </c>
      <c r="AO133">
        <v>0</v>
      </c>
      <c r="AP133">
        <v>12213.8740234375</v>
      </c>
      <c r="AQ133">
        <v>52</v>
      </c>
      <c r="AR133">
        <v>-1</v>
      </c>
      <c r="AS133">
        <v>52</v>
      </c>
      <c r="AT133">
        <v>0.55000000000000004</v>
      </c>
      <c r="AU133">
        <v>0.21</v>
      </c>
      <c r="AV133">
        <v>7.4540219306945801</v>
      </c>
      <c r="AW133">
        <v>0</v>
      </c>
      <c r="AX133">
        <v>0.36529308557510376</v>
      </c>
      <c r="AY133">
        <v>58807</v>
      </c>
      <c r="AZ133">
        <v>45368</v>
      </c>
    </row>
    <row r="134" spans="1:52" x14ac:dyDescent="0.3">
      <c r="A134" t="s">
        <v>133</v>
      </c>
      <c r="B134" t="s">
        <v>352</v>
      </c>
      <c r="C134" t="s">
        <v>480</v>
      </c>
      <c r="D134" t="s">
        <v>538</v>
      </c>
      <c r="E134">
        <v>2580.04</v>
      </c>
      <c r="F134">
        <v>7.3545373976230621E-2</v>
      </c>
      <c r="G134">
        <v>7.5967811048030853E-2</v>
      </c>
      <c r="H134">
        <v>0.19587902724742889</v>
      </c>
      <c r="I134">
        <v>0.34037041664123535</v>
      </c>
      <c r="J134">
        <v>6.6328532993793488E-2</v>
      </c>
      <c r="K134">
        <v>5.1734462380409241E-2</v>
      </c>
      <c r="L134">
        <v>0</v>
      </c>
      <c r="M134">
        <v>18862.0078125</v>
      </c>
      <c r="N134">
        <v>0.88313478231430054</v>
      </c>
      <c r="O134">
        <v>1</v>
      </c>
      <c r="P134">
        <v>0</v>
      </c>
      <c r="Q134">
        <v>0</v>
      </c>
      <c r="R134">
        <v>0</v>
      </c>
      <c r="S134">
        <v>11053.6572265625</v>
      </c>
      <c r="T134">
        <v>0.22509954869747162</v>
      </c>
      <c r="U134">
        <v>6.737932562828064E-2</v>
      </c>
      <c r="V134">
        <v>6.4121037721633911E-2</v>
      </c>
      <c r="W134">
        <v>3.422190248966217E-2</v>
      </c>
      <c r="X134">
        <v>0.19848702847957611</v>
      </c>
      <c r="Y134">
        <v>0.33681556582450867</v>
      </c>
      <c r="Z134">
        <v>0</v>
      </c>
      <c r="AA134">
        <v>0</v>
      </c>
      <c r="AB134">
        <v>1</v>
      </c>
      <c r="AC134">
        <v>0</v>
      </c>
      <c r="AD134">
        <v>0</v>
      </c>
      <c r="AE134">
        <v>0</v>
      </c>
      <c r="AF134">
        <v>0.82164520025253296</v>
      </c>
      <c r="AG134">
        <v>2776</v>
      </c>
      <c r="AH134">
        <v>48664736</v>
      </c>
      <c r="AI134">
        <v>634.69635009765625</v>
      </c>
      <c r="AJ134">
        <v>4668.951171875</v>
      </c>
      <c r="AK134">
        <v>2590.31</v>
      </c>
      <c r="AL134">
        <v>2416.89</v>
      </c>
      <c r="AM134">
        <v>2416.89</v>
      </c>
      <c r="AN134">
        <v>19096.171875</v>
      </c>
      <c r="AO134">
        <v>234.16419982910156</v>
      </c>
      <c r="AP134">
        <v>4434.787109375</v>
      </c>
      <c r="AQ134">
        <v>2468.46</v>
      </c>
      <c r="AR134">
        <v>280.77</v>
      </c>
      <c r="AS134">
        <v>2473.6999999999998</v>
      </c>
      <c r="AT134">
        <v>193</v>
      </c>
      <c r="AU134">
        <v>0.14399999999999999</v>
      </c>
      <c r="AV134">
        <v>484.54595947265625</v>
      </c>
      <c r="AW134">
        <v>841.97430419921875</v>
      </c>
      <c r="AX134">
        <v>0.17331036925315857</v>
      </c>
      <c r="AY134">
        <v>5204428</v>
      </c>
      <c r="AZ134">
        <v>3601193</v>
      </c>
    </row>
    <row r="135" spans="1:52" x14ac:dyDescent="0.3">
      <c r="A135" t="s">
        <v>134</v>
      </c>
      <c r="B135" t="s">
        <v>353</v>
      </c>
      <c r="C135" t="s">
        <v>444</v>
      </c>
      <c r="D135" t="s">
        <v>502</v>
      </c>
      <c r="E135">
        <v>219.20000000000002</v>
      </c>
      <c r="F135">
        <v>0.1197536513209343</v>
      </c>
      <c r="G135">
        <v>0</v>
      </c>
      <c r="H135">
        <v>0.25534981489181519</v>
      </c>
      <c r="I135">
        <v>0</v>
      </c>
      <c r="J135">
        <v>7.3550507426261902E-2</v>
      </c>
      <c r="K135">
        <v>5.0903763622045517E-2</v>
      </c>
      <c r="L135">
        <v>0</v>
      </c>
      <c r="M135">
        <v>16928.818359375</v>
      </c>
      <c r="N135">
        <v>0.78986096382141113</v>
      </c>
      <c r="O135">
        <v>0</v>
      </c>
      <c r="P135">
        <v>1</v>
      </c>
      <c r="Q135">
        <v>0</v>
      </c>
      <c r="R135">
        <v>0</v>
      </c>
      <c r="S135">
        <v>9920.3125</v>
      </c>
      <c r="T135">
        <v>0.26203703880310059</v>
      </c>
      <c r="U135">
        <v>0</v>
      </c>
      <c r="V135">
        <v>9.2715233564376831E-2</v>
      </c>
      <c r="W135">
        <v>5.2980124950408936E-2</v>
      </c>
      <c r="X135">
        <v>0.23178808391094208</v>
      </c>
      <c r="Y135">
        <v>0</v>
      </c>
      <c r="Z135">
        <v>0</v>
      </c>
      <c r="AA135">
        <v>1</v>
      </c>
      <c r="AB135">
        <v>0</v>
      </c>
      <c r="AC135">
        <v>1</v>
      </c>
      <c r="AD135">
        <v>0</v>
      </c>
      <c r="AE135">
        <v>0</v>
      </c>
      <c r="AF135">
        <v>0.78852730989456177</v>
      </c>
      <c r="AG135">
        <v>151</v>
      </c>
      <c r="AH135">
        <v>3710797</v>
      </c>
      <c r="AI135">
        <v>0</v>
      </c>
      <c r="AJ135">
        <v>2490.734375</v>
      </c>
      <c r="AK135">
        <v>219.3</v>
      </c>
      <c r="AL135">
        <v>204.62</v>
      </c>
      <c r="AM135">
        <v>204.62</v>
      </c>
      <c r="AN135">
        <v>16928.818359375</v>
      </c>
      <c r="AO135">
        <v>0</v>
      </c>
      <c r="AP135">
        <v>2490.734375</v>
      </c>
      <c r="AQ135">
        <v>207.74</v>
      </c>
      <c r="AR135">
        <v>14.1</v>
      </c>
      <c r="AS135">
        <v>207.74</v>
      </c>
      <c r="AT135">
        <v>0</v>
      </c>
      <c r="AU135">
        <v>0.13600000000000001</v>
      </c>
      <c r="AV135">
        <v>53.046371459960938</v>
      </c>
      <c r="AW135">
        <v>0</v>
      </c>
      <c r="AX135">
        <v>0.32886385917663574</v>
      </c>
      <c r="AY135">
        <v>70154</v>
      </c>
      <c r="AZ135">
        <v>54123</v>
      </c>
    </row>
    <row r="136" spans="1:52" x14ac:dyDescent="0.3">
      <c r="A136" t="s">
        <v>135</v>
      </c>
      <c r="B136" t="s">
        <v>354</v>
      </c>
      <c r="C136" t="s">
        <v>481</v>
      </c>
      <c r="D136" t="s">
        <v>539</v>
      </c>
      <c r="E136">
        <v>1251.68</v>
      </c>
      <c r="F136">
        <v>0.29979705810546875</v>
      </c>
      <c r="G136">
        <v>7.989262230694294E-3</v>
      </c>
      <c r="H136">
        <v>0.19307059049606323</v>
      </c>
      <c r="I136">
        <v>0.3239244818687439</v>
      </c>
      <c r="J136">
        <v>0.13243958353996277</v>
      </c>
      <c r="K136">
        <v>4.880228266119957E-2</v>
      </c>
      <c r="L136">
        <v>0</v>
      </c>
      <c r="M136">
        <v>23939.845703125</v>
      </c>
      <c r="N136">
        <v>1.070988655090332</v>
      </c>
      <c r="O136">
        <v>1</v>
      </c>
      <c r="P136">
        <v>0</v>
      </c>
      <c r="Q136">
        <v>0</v>
      </c>
      <c r="R136">
        <v>0</v>
      </c>
      <c r="S136">
        <v>12481.748046875</v>
      </c>
      <c r="T136">
        <v>0.46563154458999634</v>
      </c>
      <c r="U136">
        <v>6.8702292628586292E-3</v>
      </c>
      <c r="V136">
        <v>0.13511450588703156</v>
      </c>
      <c r="W136">
        <v>5.343511700630188E-2</v>
      </c>
      <c r="X136">
        <v>0.19389313459396362</v>
      </c>
      <c r="Y136">
        <v>0.31374046206474304</v>
      </c>
      <c r="Z136">
        <v>0</v>
      </c>
      <c r="AA136">
        <v>0</v>
      </c>
      <c r="AB136">
        <v>1</v>
      </c>
      <c r="AC136">
        <v>0</v>
      </c>
      <c r="AD136">
        <v>0</v>
      </c>
      <c r="AE136">
        <v>0</v>
      </c>
      <c r="AF136">
        <v>1.0732725858688354</v>
      </c>
      <c r="AG136">
        <v>1310</v>
      </c>
      <c r="AH136">
        <v>29965026</v>
      </c>
      <c r="AI136">
        <v>1818.122802734375</v>
      </c>
      <c r="AJ136">
        <v>6717.501953125</v>
      </c>
      <c r="AK136">
        <v>1408.4799999999998</v>
      </c>
      <c r="AL136">
        <v>1314.18</v>
      </c>
      <c r="AM136">
        <v>1314.18</v>
      </c>
      <c r="AN136">
        <v>24103.97265625</v>
      </c>
      <c r="AO136">
        <v>164.12661743164063</v>
      </c>
      <c r="AP136">
        <v>6553.375</v>
      </c>
      <c r="AQ136">
        <v>1299.67</v>
      </c>
      <c r="AR136">
        <v>131.9</v>
      </c>
      <c r="AS136">
        <v>1304.4099999999999</v>
      </c>
      <c r="AT136">
        <v>8</v>
      </c>
      <c r="AU136">
        <v>0.3105</v>
      </c>
      <c r="AV136">
        <v>251.84321594238281</v>
      </c>
      <c r="AW136">
        <v>422.53033447265625</v>
      </c>
      <c r="AX136">
        <v>0.47977304458618164</v>
      </c>
      <c r="AY136">
        <v>3796566</v>
      </c>
      <c r="AZ136">
        <v>2351002</v>
      </c>
    </row>
    <row r="137" spans="1:52" x14ac:dyDescent="0.3">
      <c r="A137" t="s">
        <v>136</v>
      </c>
      <c r="B137" t="s">
        <v>355</v>
      </c>
      <c r="C137" t="s">
        <v>442</v>
      </c>
      <c r="D137" t="s">
        <v>500</v>
      </c>
      <c r="E137">
        <v>98</v>
      </c>
      <c r="F137">
        <v>7.1428574621677399E-2</v>
      </c>
      <c r="G137">
        <v>0</v>
      </c>
      <c r="H137">
        <v>0.39999997615814209</v>
      </c>
      <c r="I137">
        <v>0</v>
      </c>
      <c r="J137">
        <v>5.9897515922784805E-2</v>
      </c>
      <c r="K137">
        <v>3.0483102425932884E-2</v>
      </c>
      <c r="L137">
        <v>1</v>
      </c>
      <c r="M137">
        <v>17824.05078125</v>
      </c>
      <c r="N137">
        <v>1.0288808345794678</v>
      </c>
      <c r="O137">
        <v>0</v>
      </c>
      <c r="P137">
        <v>1</v>
      </c>
      <c r="Q137">
        <v>0</v>
      </c>
      <c r="R137">
        <v>0</v>
      </c>
      <c r="S137">
        <v>8361.9736328125</v>
      </c>
      <c r="T137">
        <v>0.23892642557621002</v>
      </c>
      <c r="U137">
        <v>0</v>
      </c>
      <c r="V137">
        <v>5.3333334624767303E-2</v>
      </c>
      <c r="W137">
        <v>9.3333326280117035E-2</v>
      </c>
      <c r="X137">
        <v>0.41333332657814026</v>
      </c>
      <c r="Y137">
        <v>0</v>
      </c>
      <c r="Z137">
        <v>1</v>
      </c>
      <c r="AA137">
        <v>0</v>
      </c>
      <c r="AB137">
        <v>0</v>
      </c>
      <c r="AC137">
        <v>1</v>
      </c>
      <c r="AD137">
        <v>0</v>
      </c>
      <c r="AE137">
        <v>0</v>
      </c>
      <c r="AF137">
        <v>1.0190627574920654</v>
      </c>
      <c r="AG137">
        <v>75</v>
      </c>
      <c r="AH137">
        <v>1746757</v>
      </c>
      <c r="AI137">
        <v>459.63265991210938</v>
      </c>
      <c r="AJ137">
        <v>3114.3056640625</v>
      </c>
      <c r="AK137">
        <v>116.53</v>
      </c>
      <c r="AL137">
        <v>108.73</v>
      </c>
      <c r="AM137">
        <v>110.85</v>
      </c>
      <c r="AN137">
        <v>17824.05078125</v>
      </c>
      <c r="AO137">
        <v>0</v>
      </c>
      <c r="AP137">
        <v>3114.3056640625</v>
      </c>
      <c r="AQ137">
        <v>108</v>
      </c>
      <c r="AR137">
        <v>1.5</v>
      </c>
      <c r="AS137">
        <v>108</v>
      </c>
      <c r="AT137">
        <v>0</v>
      </c>
      <c r="AU137">
        <v>0.10879999999999999</v>
      </c>
      <c r="AV137">
        <v>43.199996948242188</v>
      </c>
      <c r="AW137">
        <v>0</v>
      </c>
      <c r="AX137">
        <v>0.200010746717453</v>
      </c>
      <c r="AY137">
        <v>0</v>
      </c>
      <c r="AZ137">
        <v>0</v>
      </c>
    </row>
    <row r="138" spans="1:52" x14ac:dyDescent="0.3">
      <c r="A138" t="s">
        <v>137</v>
      </c>
      <c r="B138" t="s">
        <v>356</v>
      </c>
      <c r="C138" t="s">
        <v>464</v>
      </c>
      <c r="D138" t="s">
        <v>522</v>
      </c>
      <c r="E138">
        <v>16.240000000000002</v>
      </c>
      <c r="F138">
        <v>0.20566502213478088</v>
      </c>
      <c r="G138">
        <v>0</v>
      </c>
      <c r="H138">
        <v>0.21146488189697266</v>
      </c>
      <c r="I138">
        <v>0.25730490684509277</v>
      </c>
      <c r="J138">
        <v>0</v>
      </c>
      <c r="K138">
        <v>0.15279214084148407</v>
      </c>
      <c r="L138">
        <v>1</v>
      </c>
      <c r="M138">
        <v>23591.009765625</v>
      </c>
      <c r="N138">
        <v>1.0470176935195923</v>
      </c>
      <c r="O138">
        <v>0</v>
      </c>
      <c r="P138">
        <v>1</v>
      </c>
      <c r="Q138">
        <v>0</v>
      </c>
      <c r="R138">
        <v>0</v>
      </c>
      <c r="T138">
        <v>0.46797811985015869</v>
      </c>
      <c r="U138">
        <v>1.141829532571137E-3</v>
      </c>
      <c r="V138">
        <v>3.7591114640235901E-2</v>
      </c>
      <c r="W138">
        <v>0.10140787065029144</v>
      </c>
      <c r="X138">
        <v>0.21146488189697266</v>
      </c>
      <c r="Y138">
        <v>0.25730490684509277</v>
      </c>
      <c r="Z138">
        <v>0</v>
      </c>
      <c r="AA138">
        <v>0</v>
      </c>
      <c r="AB138">
        <v>0</v>
      </c>
      <c r="AC138">
        <v>1</v>
      </c>
      <c r="AD138">
        <v>0</v>
      </c>
      <c r="AE138">
        <v>0</v>
      </c>
      <c r="AH138">
        <v>383118</v>
      </c>
      <c r="AI138">
        <v>0</v>
      </c>
      <c r="AJ138">
        <v>0</v>
      </c>
      <c r="AK138">
        <v>28.310000000000002</v>
      </c>
      <c r="AL138">
        <v>26.41</v>
      </c>
      <c r="AM138">
        <v>28.94</v>
      </c>
      <c r="AN138">
        <v>23591.009765625</v>
      </c>
      <c r="AO138">
        <v>0</v>
      </c>
      <c r="AP138">
        <v>0</v>
      </c>
      <c r="AQ138">
        <v>27.450000000000003</v>
      </c>
      <c r="AR138">
        <v>5</v>
      </c>
      <c r="AS138">
        <v>27.45</v>
      </c>
      <c r="AT138">
        <v>0</v>
      </c>
      <c r="AU138">
        <v>8.8900000000000007E-2</v>
      </c>
      <c r="AV138">
        <v>5.804710865020752</v>
      </c>
      <c r="AW138">
        <v>7.0630197525024414</v>
      </c>
      <c r="AX138">
        <v>0.46633744239807129</v>
      </c>
      <c r="AY138">
        <v>0</v>
      </c>
      <c r="AZ138">
        <v>0</v>
      </c>
    </row>
    <row r="139" spans="1:52" x14ac:dyDescent="0.3">
      <c r="A139" t="s">
        <v>138</v>
      </c>
      <c r="B139" t="s">
        <v>357</v>
      </c>
      <c r="C139" t="s">
        <v>457</v>
      </c>
      <c r="D139" t="s">
        <v>515</v>
      </c>
      <c r="E139">
        <v>152</v>
      </c>
      <c r="F139">
        <v>0.12736842036247253</v>
      </c>
      <c r="G139">
        <v>4.7368421219289303E-3</v>
      </c>
      <c r="H139">
        <v>0.12700358033180237</v>
      </c>
      <c r="I139">
        <v>0</v>
      </c>
      <c r="J139">
        <v>9.5684073865413666E-2</v>
      </c>
      <c r="K139">
        <v>6.9507747888565063E-2</v>
      </c>
      <c r="L139">
        <v>0</v>
      </c>
      <c r="M139">
        <v>17902.986328125</v>
      </c>
      <c r="N139">
        <v>0.87304991483688354</v>
      </c>
      <c r="O139">
        <v>0</v>
      </c>
      <c r="P139">
        <v>0</v>
      </c>
      <c r="Q139">
        <v>1</v>
      </c>
      <c r="R139">
        <v>0</v>
      </c>
      <c r="S139">
        <v>8581.126953125</v>
      </c>
      <c r="T139">
        <v>0.43244108557701111</v>
      </c>
      <c r="U139">
        <v>6.3694268465042114E-3</v>
      </c>
      <c r="V139">
        <v>8.917197585105896E-2</v>
      </c>
      <c r="W139">
        <v>5.0955414772033691E-2</v>
      </c>
      <c r="X139">
        <v>8.917197585105896E-2</v>
      </c>
      <c r="Y139">
        <v>0</v>
      </c>
      <c r="Z139">
        <v>0</v>
      </c>
      <c r="AA139">
        <v>1</v>
      </c>
      <c r="AB139">
        <v>0</v>
      </c>
      <c r="AC139">
        <v>0</v>
      </c>
      <c r="AD139">
        <v>1</v>
      </c>
      <c r="AE139">
        <v>0</v>
      </c>
      <c r="AF139">
        <v>0.96161967515945435</v>
      </c>
      <c r="AG139">
        <v>157</v>
      </c>
      <c r="AH139">
        <v>2721254</v>
      </c>
      <c r="AI139">
        <v>826.42108154296875</v>
      </c>
      <c r="AJ139">
        <v>1199.93359375</v>
      </c>
      <c r="AK139">
        <v>173.4</v>
      </c>
      <c r="AL139">
        <v>161.79</v>
      </c>
      <c r="AM139">
        <v>161.79</v>
      </c>
      <c r="AN139">
        <v>17902.986328125</v>
      </c>
      <c r="AO139">
        <v>0</v>
      </c>
      <c r="AP139">
        <v>1199.93359375</v>
      </c>
      <c r="AQ139">
        <v>181.99</v>
      </c>
      <c r="AR139">
        <v>29.5</v>
      </c>
      <c r="AS139">
        <v>182.8</v>
      </c>
      <c r="AT139">
        <v>1.23</v>
      </c>
      <c r="AU139">
        <v>0.15049999999999999</v>
      </c>
      <c r="AV139">
        <v>23.216255187988281</v>
      </c>
      <c r="AW139">
        <v>0</v>
      </c>
      <c r="AX139">
        <v>0.4235883355140686</v>
      </c>
      <c r="AY139">
        <v>0</v>
      </c>
      <c r="AZ139">
        <v>0</v>
      </c>
    </row>
    <row r="140" spans="1:52" x14ac:dyDescent="0.3">
      <c r="A140" t="s">
        <v>139</v>
      </c>
      <c r="B140" t="s">
        <v>358</v>
      </c>
      <c r="C140" t="s">
        <v>453</v>
      </c>
      <c r="D140" t="s">
        <v>511</v>
      </c>
      <c r="E140">
        <v>85.45</v>
      </c>
      <c r="F140">
        <v>0.16383850574493408</v>
      </c>
      <c r="G140">
        <v>0</v>
      </c>
      <c r="H140">
        <v>0.10229133069515228</v>
      </c>
      <c r="I140">
        <v>0</v>
      </c>
      <c r="J140">
        <v>0.12943887710571289</v>
      </c>
      <c r="K140">
        <v>2.8059301897883415E-2</v>
      </c>
      <c r="L140">
        <v>1</v>
      </c>
      <c r="M140">
        <v>20118.478515625</v>
      </c>
      <c r="N140">
        <v>1.080358624458313</v>
      </c>
      <c r="O140">
        <v>0</v>
      </c>
      <c r="P140">
        <v>1</v>
      </c>
      <c r="Q140">
        <v>0</v>
      </c>
      <c r="R140">
        <v>0</v>
      </c>
      <c r="S140">
        <v>13591.845703125</v>
      </c>
      <c r="T140">
        <v>0.45813202857971191</v>
      </c>
      <c r="U140">
        <v>1.9230769947171211E-2</v>
      </c>
      <c r="V140">
        <v>3.8461539894342422E-2</v>
      </c>
      <c r="W140">
        <v>1.9230768084526062E-2</v>
      </c>
      <c r="X140">
        <v>7.6923079788684845E-2</v>
      </c>
      <c r="Y140">
        <v>0</v>
      </c>
      <c r="Z140">
        <v>1</v>
      </c>
      <c r="AA140">
        <v>0</v>
      </c>
      <c r="AB140">
        <v>0</v>
      </c>
      <c r="AC140">
        <v>1</v>
      </c>
      <c r="AD140">
        <v>0</v>
      </c>
      <c r="AE140">
        <v>0</v>
      </c>
      <c r="AF140">
        <v>0.99233019351959229</v>
      </c>
      <c r="AG140">
        <v>52</v>
      </c>
      <c r="AH140">
        <v>1719124</v>
      </c>
      <c r="AI140">
        <v>732.08892822265625</v>
      </c>
      <c r="AJ140">
        <v>2899.49609375</v>
      </c>
      <c r="AK140">
        <v>95.31</v>
      </c>
      <c r="AL140">
        <v>88.93</v>
      </c>
      <c r="AM140">
        <v>90.8</v>
      </c>
      <c r="AN140">
        <v>20324.248046875</v>
      </c>
      <c r="AO140">
        <v>205.76945495605469</v>
      </c>
      <c r="AP140">
        <v>2693.7265625</v>
      </c>
      <c r="AQ140">
        <v>89.35</v>
      </c>
      <c r="AR140">
        <v>7</v>
      </c>
      <c r="AS140">
        <v>89.35</v>
      </c>
      <c r="AT140">
        <v>0</v>
      </c>
      <c r="AU140">
        <v>0.17910000000000001</v>
      </c>
      <c r="AV140">
        <v>9.1397304534912109</v>
      </c>
      <c r="AW140">
        <v>0</v>
      </c>
      <c r="AX140">
        <v>0.7307438850402832</v>
      </c>
      <c r="AY140">
        <v>0</v>
      </c>
      <c r="AZ140">
        <v>0</v>
      </c>
    </row>
    <row r="141" spans="1:52" x14ac:dyDescent="0.3">
      <c r="A141" t="s">
        <v>140</v>
      </c>
      <c r="B141" t="s">
        <v>359</v>
      </c>
      <c r="C141" t="s">
        <v>482</v>
      </c>
      <c r="D141" t="s">
        <v>540</v>
      </c>
      <c r="E141">
        <v>788.13</v>
      </c>
      <c r="F141">
        <v>6.5661758184432983E-2</v>
      </c>
      <c r="G141">
        <v>2.5376523844897747E-3</v>
      </c>
      <c r="H141">
        <v>0.21049110591411591</v>
      </c>
      <c r="I141">
        <v>0.30399009585380554</v>
      </c>
      <c r="J141">
        <v>6.5749086439609528E-2</v>
      </c>
      <c r="K141">
        <v>2.0130287855863571E-2</v>
      </c>
      <c r="L141">
        <v>0</v>
      </c>
      <c r="M141">
        <v>15140.5224609375</v>
      </c>
      <c r="N141">
        <v>0.88387370109558105</v>
      </c>
      <c r="O141">
        <v>0</v>
      </c>
      <c r="P141">
        <v>0</v>
      </c>
      <c r="Q141">
        <v>0</v>
      </c>
      <c r="R141">
        <v>1</v>
      </c>
      <c r="S141">
        <v>10763.7626953125</v>
      </c>
      <c r="T141">
        <v>9.2587724328041077E-2</v>
      </c>
      <c r="U141">
        <v>4.7961631789803505E-3</v>
      </c>
      <c r="V141">
        <v>6.4748205244541168E-2</v>
      </c>
      <c r="W141">
        <v>1.0791366919875145E-2</v>
      </c>
      <c r="X141">
        <v>0.19784171879291534</v>
      </c>
      <c r="Y141">
        <v>0.30455633997917175</v>
      </c>
      <c r="Z141">
        <v>0</v>
      </c>
      <c r="AA141">
        <v>0</v>
      </c>
      <c r="AB141">
        <v>0</v>
      </c>
      <c r="AC141">
        <v>0</v>
      </c>
      <c r="AD141">
        <v>0</v>
      </c>
      <c r="AE141">
        <v>1</v>
      </c>
      <c r="AF141">
        <v>0.8359716534614563</v>
      </c>
      <c r="AG141">
        <v>834</v>
      </c>
      <c r="AH141">
        <v>11932700</v>
      </c>
      <c r="AI141">
        <v>76.6688232421875</v>
      </c>
      <c r="AJ141">
        <v>946.068359375</v>
      </c>
      <c r="AK141">
        <v>798.94</v>
      </c>
      <c r="AL141">
        <v>745.45</v>
      </c>
      <c r="AM141">
        <v>745.45</v>
      </c>
      <c r="AN141">
        <v>15140.5224609375</v>
      </c>
      <c r="AO141">
        <v>0</v>
      </c>
      <c r="AP141">
        <v>946.068359375</v>
      </c>
      <c r="AQ141">
        <v>774.57999999999993</v>
      </c>
      <c r="AR141">
        <v>63.13</v>
      </c>
      <c r="AS141">
        <v>774.57999999999993</v>
      </c>
      <c r="AT141">
        <v>4</v>
      </c>
      <c r="AU141">
        <v>8.0399999999999999E-2</v>
      </c>
      <c r="AV141">
        <v>163.04220581054688</v>
      </c>
      <c r="AW141">
        <v>235.46464538574219</v>
      </c>
      <c r="AX141">
        <v>0.13385340571403503</v>
      </c>
      <c r="AY141">
        <v>0</v>
      </c>
      <c r="AZ141">
        <v>0</v>
      </c>
    </row>
    <row r="142" spans="1:52" x14ac:dyDescent="0.3">
      <c r="A142" t="s">
        <v>141</v>
      </c>
      <c r="B142" t="s">
        <v>360</v>
      </c>
      <c r="C142" t="s">
        <v>453</v>
      </c>
      <c r="D142" t="s">
        <v>511</v>
      </c>
      <c r="E142">
        <v>169</v>
      </c>
      <c r="F142">
        <v>9.3195267021656036E-2</v>
      </c>
      <c r="G142">
        <v>0</v>
      </c>
      <c r="H142">
        <v>0.36694216728210449</v>
      </c>
      <c r="I142">
        <v>0</v>
      </c>
      <c r="J142">
        <v>0.11467401683330536</v>
      </c>
      <c r="K142">
        <v>3.0427061021327972E-2</v>
      </c>
      <c r="L142">
        <v>0</v>
      </c>
      <c r="M142">
        <v>18435.095703125</v>
      </c>
      <c r="N142">
        <v>0.96101647615432739</v>
      </c>
      <c r="O142">
        <v>0</v>
      </c>
      <c r="P142">
        <v>1</v>
      </c>
      <c r="Q142">
        <v>0</v>
      </c>
      <c r="R142">
        <v>0</v>
      </c>
      <c r="S142">
        <v>11726.427734375</v>
      </c>
      <c r="T142">
        <v>0.39166665077209473</v>
      </c>
      <c r="U142">
        <v>0</v>
      </c>
      <c r="V142">
        <v>0.13636364042758942</v>
      </c>
      <c r="W142">
        <v>5.454544723033905E-2</v>
      </c>
      <c r="X142">
        <v>0.34545454382896423</v>
      </c>
      <c r="Y142">
        <v>0</v>
      </c>
      <c r="Z142">
        <v>0</v>
      </c>
      <c r="AA142">
        <v>1</v>
      </c>
      <c r="AB142">
        <v>0</v>
      </c>
      <c r="AC142">
        <v>1</v>
      </c>
      <c r="AD142">
        <v>0</v>
      </c>
      <c r="AE142">
        <v>0</v>
      </c>
      <c r="AF142">
        <v>1.0723080635070801</v>
      </c>
      <c r="AG142">
        <v>110</v>
      </c>
      <c r="AH142">
        <v>3115531.25</v>
      </c>
      <c r="AI142">
        <v>584.35504150390625</v>
      </c>
      <c r="AJ142">
        <v>1316.236328125</v>
      </c>
      <c r="AK142">
        <v>191.91999999999996</v>
      </c>
      <c r="AL142">
        <v>179.07</v>
      </c>
      <c r="AM142">
        <v>179.07</v>
      </c>
      <c r="AN142">
        <v>18639.177734375</v>
      </c>
      <c r="AO142">
        <v>204.08283996582031</v>
      </c>
      <c r="AP142">
        <v>1112.154296875</v>
      </c>
      <c r="AQ142">
        <v>179.57999999999998</v>
      </c>
      <c r="AR142">
        <v>8.5</v>
      </c>
      <c r="AS142">
        <v>179.57999999999998</v>
      </c>
      <c r="AT142">
        <v>0</v>
      </c>
      <c r="AU142">
        <v>0.11</v>
      </c>
      <c r="AV142">
        <v>65.895477294921875</v>
      </c>
      <c r="AW142">
        <v>0</v>
      </c>
      <c r="AX142">
        <v>0.42376217246055603</v>
      </c>
      <c r="AY142">
        <v>0</v>
      </c>
      <c r="AZ142">
        <v>0</v>
      </c>
    </row>
    <row r="143" spans="1:52" x14ac:dyDescent="0.3">
      <c r="A143" t="s">
        <v>142</v>
      </c>
      <c r="B143" t="s">
        <v>361</v>
      </c>
      <c r="C143" t="s">
        <v>440</v>
      </c>
      <c r="D143" t="s">
        <v>498</v>
      </c>
      <c r="E143">
        <v>49</v>
      </c>
      <c r="F143">
        <v>0</v>
      </c>
      <c r="G143">
        <v>0</v>
      </c>
      <c r="H143">
        <v>0.21146488189697266</v>
      </c>
      <c r="I143">
        <v>0.25730490684509277</v>
      </c>
      <c r="J143">
        <v>6.4438760280609131E-2</v>
      </c>
      <c r="K143">
        <v>5.7718716561794281E-2</v>
      </c>
      <c r="L143">
        <v>1</v>
      </c>
      <c r="M143">
        <v>14093.7138671875</v>
      </c>
      <c r="N143">
        <v>1.0947210788726807</v>
      </c>
      <c r="O143">
        <v>0</v>
      </c>
      <c r="P143">
        <v>1</v>
      </c>
      <c r="Q143">
        <v>0</v>
      </c>
      <c r="R143">
        <v>0</v>
      </c>
      <c r="T143">
        <v>0.16241391003131866</v>
      </c>
      <c r="U143">
        <v>8.2125142216682434E-4</v>
      </c>
      <c r="V143">
        <v>7.1905650198459625E-2</v>
      </c>
      <c r="W143">
        <v>4.1804466396570206E-2</v>
      </c>
      <c r="X143">
        <v>0.21146488189697266</v>
      </c>
      <c r="Y143">
        <v>0.25730490684509277</v>
      </c>
      <c r="Z143">
        <v>0</v>
      </c>
      <c r="AA143">
        <v>0</v>
      </c>
      <c r="AB143">
        <v>0</v>
      </c>
      <c r="AC143">
        <v>1</v>
      </c>
      <c r="AD143">
        <v>0</v>
      </c>
      <c r="AE143">
        <v>0</v>
      </c>
      <c r="AH143">
        <v>690592</v>
      </c>
      <c r="AI143">
        <v>999.71429443359375</v>
      </c>
      <c r="AJ143">
        <v>4374.2236328125</v>
      </c>
      <c r="AK143">
        <v>32.01</v>
      </c>
      <c r="AL143">
        <v>29.87</v>
      </c>
      <c r="AM143">
        <v>29.87</v>
      </c>
      <c r="AN143">
        <v>14093.7138671875</v>
      </c>
      <c r="AO143">
        <v>0</v>
      </c>
      <c r="AP143">
        <v>4374.2236328125</v>
      </c>
      <c r="AQ143">
        <v>31.05</v>
      </c>
      <c r="AR143">
        <v>2</v>
      </c>
      <c r="AS143">
        <v>31.05</v>
      </c>
      <c r="AT143">
        <v>0</v>
      </c>
      <c r="AU143">
        <v>0</v>
      </c>
      <c r="AV143">
        <v>6.5659847259521484</v>
      </c>
      <c r="AW143">
        <v>7.9893174171447754</v>
      </c>
      <c r="AX143">
        <v>0.22466620802879333</v>
      </c>
      <c r="AY143">
        <v>0</v>
      </c>
      <c r="AZ143">
        <v>0</v>
      </c>
    </row>
    <row r="144" spans="1:52" x14ac:dyDescent="0.3">
      <c r="A144" t="s">
        <v>143</v>
      </c>
      <c r="B144" t="s">
        <v>362</v>
      </c>
      <c r="C144" t="s">
        <v>465</v>
      </c>
      <c r="D144" t="s">
        <v>523</v>
      </c>
      <c r="E144">
        <v>163.76999999999998</v>
      </c>
      <c r="F144">
        <v>6.258777529001236E-2</v>
      </c>
      <c r="G144">
        <v>1.2212248519062996E-2</v>
      </c>
      <c r="H144">
        <v>0.13282398879528046</v>
      </c>
      <c r="I144">
        <v>0</v>
      </c>
      <c r="J144">
        <v>3.5156071186065674E-2</v>
      </c>
      <c r="K144">
        <v>3.10390405356884E-2</v>
      </c>
      <c r="L144">
        <v>0</v>
      </c>
      <c r="M144">
        <v>16544.671875</v>
      </c>
      <c r="N144">
        <v>0.79069149494171143</v>
      </c>
      <c r="O144">
        <v>0</v>
      </c>
      <c r="P144">
        <v>1</v>
      </c>
      <c r="Q144">
        <v>0</v>
      </c>
      <c r="R144">
        <v>0</v>
      </c>
      <c r="S144">
        <v>9099.5595703125</v>
      </c>
      <c r="T144">
        <v>0.27586206793785095</v>
      </c>
      <c r="U144">
        <v>2.1505376324057579E-2</v>
      </c>
      <c r="V144">
        <v>6.4516127109527588E-2</v>
      </c>
      <c r="W144">
        <v>1.0752692818641663E-2</v>
      </c>
      <c r="X144">
        <v>0.11827956885099411</v>
      </c>
      <c r="Y144">
        <v>0</v>
      </c>
      <c r="Z144">
        <v>1</v>
      </c>
      <c r="AA144">
        <v>0</v>
      </c>
      <c r="AB144">
        <v>0</v>
      </c>
      <c r="AC144">
        <v>1</v>
      </c>
      <c r="AD144">
        <v>0</v>
      </c>
      <c r="AE144">
        <v>0</v>
      </c>
      <c r="AF144">
        <v>0.91888689994812012</v>
      </c>
      <c r="AG144">
        <v>93</v>
      </c>
      <c r="AH144">
        <v>2709521</v>
      </c>
      <c r="AI144">
        <v>1396.2874755859375</v>
      </c>
      <c r="AJ144">
        <v>7541.24609375</v>
      </c>
      <c r="AK144">
        <v>158.63000000000002</v>
      </c>
      <c r="AL144">
        <v>148.01</v>
      </c>
      <c r="AM144">
        <v>148.01</v>
      </c>
      <c r="AN144">
        <v>16636.21484375</v>
      </c>
      <c r="AO144">
        <v>91.543014526367188</v>
      </c>
      <c r="AP144">
        <v>7449.703125</v>
      </c>
      <c r="AQ144">
        <v>157.01999999999998</v>
      </c>
      <c r="AR144">
        <v>15.38</v>
      </c>
      <c r="AS144">
        <v>157.01999999999998</v>
      </c>
      <c r="AT144">
        <v>0</v>
      </c>
      <c r="AU144">
        <v>5.8900000000000001E-2</v>
      </c>
      <c r="AV144">
        <v>20.856021881103516</v>
      </c>
      <c r="AW144">
        <v>0</v>
      </c>
      <c r="AX144">
        <v>0.29044920206069946</v>
      </c>
      <c r="AY144">
        <v>25880</v>
      </c>
      <c r="AZ144">
        <v>19966</v>
      </c>
    </row>
    <row r="145" spans="1:52" x14ac:dyDescent="0.3">
      <c r="A145" t="s">
        <v>144</v>
      </c>
      <c r="B145" t="s">
        <v>363</v>
      </c>
      <c r="C145" t="s">
        <v>458</v>
      </c>
      <c r="D145" t="s">
        <v>516</v>
      </c>
      <c r="E145">
        <v>156</v>
      </c>
      <c r="F145">
        <v>0.20192307233810425</v>
      </c>
      <c r="G145">
        <v>0</v>
      </c>
      <c r="H145">
        <v>0.28241759538650513</v>
      </c>
      <c r="I145">
        <v>0</v>
      </c>
      <c r="J145">
        <v>0.12279323488473892</v>
      </c>
      <c r="K145">
        <v>5.1201868802309036E-2</v>
      </c>
      <c r="L145">
        <v>0</v>
      </c>
      <c r="M145">
        <v>17437.8515625</v>
      </c>
      <c r="N145">
        <v>0.89648544788360596</v>
      </c>
      <c r="O145">
        <v>0</v>
      </c>
      <c r="P145">
        <v>1</v>
      </c>
      <c r="Q145">
        <v>0</v>
      </c>
      <c r="R145">
        <v>0</v>
      </c>
      <c r="S145">
        <v>8139.29052734375</v>
      </c>
      <c r="T145">
        <v>0.69394600391387939</v>
      </c>
      <c r="U145">
        <v>0</v>
      </c>
      <c r="V145">
        <v>0.15238095819950104</v>
      </c>
      <c r="W145">
        <v>3.8095235824584961E-2</v>
      </c>
      <c r="X145">
        <v>0.25714287161827087</v>
      </c>
      <c r="Y145">
        <v>0</v>
      </c>
      <c r="Z145">
        <v>0</v>
      </c>
      <c r="AA145">
        <v>1</v>
      </c>
      <c r="AB145">
        <v>0</v>
      </c>
      <c r="AC145">
        <v>1</v>
      </c>
      <c r="AD145">
        <v>0</v>
      </c>
      <c r="AE145">
        <v>0</v>
      </c>
      <c r="AF145">
        <v>1.0735388994216919</v>
      </c>
      <c r="AG145">
        <v>105</v>
      </c>
      <c r="AH145">
        <v>2720304.75</v>
      </c>
      <c r="AI145">
        <v>437.85256958007813</v>
      </c>
      <c r="AJ145">
        <v>812.1796875</v>
      </c>
      <c r="AK145">
        <v>157.07999999999998</v>
      </c>
      <c r="AL145">
        <v>146.56</v>
      </c>
      <c r="AM145">
        <v>146.56</v>
      </c>
      <c r="AN145">
        <v>17439.576171875</v>
      </c>
      <c r="AO145">
        <v>1.7243589162826538</v>
      </c>
      <c r="AP145">
        <v>810.455078125</v>
      </c>
      <c r="AQ145">
        <v>144.26</v>
      </c>
      <c r="AR145">
        <v>9.52</v>
      </c>
      <c r="AS145">
        <v>144.26</v>
      </c>
      <c r="AT145">
        <v>0</v>
      </c>
      <c r="AU145">
        <v>0.28249999999999997</v>
      </c>
      <c r="AV145">
        <v>40.741561889648438</v>
      </c>
      <c r="AW145">
        <v>0</v>
      </c>
      <c r="AX145">
        <v>0.61822521686553955</v>
      </c>
      <c r="AY145">
        <v>0</v>
      </c>
      <c r="AZ145">
        <v>0</v>
      </c>
    </row>
    <row r="146" spans="1:52" x14ac:dyDescent="0.3">
      <c r="A146" t="s">
        <v>145</v>
      </c>
      <c r="B146" t="s">
        <v>364</v>
      </c>
      <c r="C146" t="s">
        <v>467</v>
      </c>
      <c r="D146" t="s">
        <v>525</v>
      </c>
      <c r="E146">
        <v>624.65</v>
      </c>
      <c r="F146">
        <v>0.2265588790178299</v>
      </c>
      <c r="G146">
        <v>3.7300889380276203E-3</v>
      </c>
      <c r="H146">
        <v>0.11627086997032166</v>
      </c>
      <c r="I146">
        <v>0</v>
      </c>
      <c r="J146">
        <v>0.10982871055603027</v>
      </c>
      <c r="K146">
        <v>7.5991615653038025E-2</v>
      </c>
      <c r="L146">
        <v>0</v>
      </c>
      <c r="M146">
        <v>13452.3251953125</v>
      </c>
      <c r="N146">
        <v>0.79800868034362793</v>
      </c>
      <c r="O146">
        <v>1</v>
      </c>
      <c r="P146">
        <v>0</v>
      </c>
      <c r="Q146">
        <v>0</v>
      </c>
      <c r="R146">
        <v>0</v>
      </c>
      <c r="S146">
        <v>9366.8701171875</v>
      </c>
      <c r="T146">
        <v>0.49652579426765442</v>
      </c>
      <c r="U146">
        <v>3.2414910383522511E-3</v>
      </c>
      <c r="V146">
        <v>8.4278769791126251E-2</v>
      </c>
      <c r="W146">
        <v>4.5380868017673492E-2</v>
      </c>
      <c r="X146">
        <v>0.1021069660782814</v>
      </c>
      <c r="Y146">
        <v>0</v>
      </c>
      <c r="Z146">
        <v>0</v>
      </c>
      <c r="AA146">
        <v>0</v>
      </c>
      <c r="AB146">
        <v>1</v>
      </c>
      <c r="AC146">
        <v>0</v>
      </c>
      <c r="AD146">
        <v>0</v>
      </c>
      <c r="AE146">
        <v>0</v>
      </c>
      <c r="AF146">
        <v>0.77637630701065063</v>
      </c>
      <c r="AG146">
        <v>617</v>
      </c>
      <c r="AH146">
        <v>8402995</v>
      </c>
      <c r="AI146">
        <v>1040.68994140625</v>
      </c>
      <c r="AJ146">
        <v>1379.5537109375</v>
      </c>
      <c r="AK146">
        <v>565.06999999999994</v>
      </c>
      <c r="AL146">
        <v>527.24</v>
      </c>
      <c r="AM146">
        <v>527.24</v>
      </c>
      <c r="AN146">
        <v>13452.3251953125</v>
      </c>
      <c r="AO146">
        <v>0</v>
      </c>
      <c r="AP146">
        <v>1379.5537109375</v>
      </c>
      <c r="AQ146">
        <v>570.69000000000005</v>
      </c>
      <c r="AR146">
        <v>79.28</v>
      </c>
      <c r="AS146">
        <v>571.69000000000005</v>
      </c>
      <c r="AT146">
        <v>2.81</v>
      </c>
      <c r="AU146">
        <v>0.26950000000000002</v>
      </c>
      <c r="AV146">
        <v>66.470893859863281</v>
      </c>
      <c r="AW146">
        <v>0</v>
      </c>
      <c r="AX146">
        <v>0.52475947141647339</v>
      </c>
      <c r="AY146">
        <v>226874</v>
      </c>
      <c r="AZ146">
        <v>175029</v>
      </c>
    </row>
    <row r="147" spans="1:52" x14ac:dyDescent="0.3">
      <c r="A147" t="s">
        <v>146</v>
      </c>
      <c r="B147" t="s">
        <v>365</v>
      </c>
      <c r="C147" t="s">
        <v>455</v>
      </c>
      <c r="D147" t="s">
        <v>513</v>
      </c>
      <c r="E147">
        <v>431</v>
      </c>
      <c r="F147">
        <v>0.10614848881959915</v>
      </c>
      <c r="G147">
        <v>0</v>
      </c>
      <c r="H147">
        <v>0.12087392061948776</v>
      </c>
      <c r="I147">
        <v>0</v>
      </c>
      <c r="J147">
        <v>0.10943601280450821</v>
      </c>
      <c r="K147">
        <v>3.9892744272947311E-2</v>
      </c>
      <c r="L147">
        <v>0</v>
      </c>
      <c r="M147">
        <v>20334.88671875</v>
      </c>
      <c r="N147">
        <v>0.93473976850509644</v>
      </c>
      <c r="O147">
        <v>0</v>
      </c>
      <c r="P147">
        <v>0</v>
      </c>
      <c r="Q147">
        <v>0</v>
      </c>
      <c r="R147">
        <v>1</v>
      </c>
      <c r="S147">
        <v>10716.849609375</v>
      </c>
      <c r="T147">
        <v>0.26433634757995605</v>
      </c>
      <c r="U147">
        <v>0</v>
      </c>
      <c r="V147">
        <v>0.11255411058664322</v>
      </c>
      <c r="W147">
        <v>2.1645016968250275E-2</v>
      </c>
      <c r="X147">
        <v>0.12121212482452393</v>
      </c>
      <c r="Y147">
        <v>0</v>
      </c>
      <c r="Z147">
        <v>0</v>
      </c>
      <c r="AA147">
        <v>1</v>
      </c>
      <c r="AB147">
        <v>0</v>
      </c>
      <c r="AC147">
        <v>0</v>
      </c>
      <c r="AD147">
        <v>0</v>
      </c>
      <c r="AE147">
        <v>1</v>
      </c>
      <c r="AF147">
        <v>0.90916687250137329</v>
      </c>
      <c r="AG147">
        <v>231</v>
      </c>
      <c r="AH147">
        <v>8764336</v>
      </c>
      <c r="AI147">
        <v>171.6798095703125</v>
      </c>
      <c r="AJ147">
        <v>2279.2890625</v>
      </c>
      <c r="AK147">
        <v>445.77000000000004</v>
      </c>
      <c r="AL147">
        <v>415.93</v>
      </c>
      <c r="AM147">
        <v>415.93</v>
      </c>
      <c r="AN147">
        <v>20468.181640625</v>
      </c>
      <c r="AO147">
        <v>133.29466247558594</v>
      </c>
      <c r="AP147">
        <v>2145.994140625</v>
      </c>
      <c r="AQ147">
        <v>420.73</v>
      </c>
      <c r="AR147">
        <v>27.5</v>
      </c>
      <c r="AS147">
        <v>421.18</v>
      </c>
      <c r="AT147">
        <v>0</v>
      </c>
      <c r="AU147">
        <v>0.114</v>
      </c>
      <c r="AV147">
        <v>50.909679412841797</v>
      </c>
      <c r="AW147">
        <v>0</v>
      </c>
      <c r="AX147">
        <v>0.27643322944641113</v>
      </c>
      <c r="AY147">
        <v>161962</v>
      </c>
      <c r="AZ147">
        <v>124950</v>
      </c>
    </row>
    <row r="148" spans="1:52" x14ac:dyDescent="0.3">
      <c r="A148" t="s">
        <v>147</v>
      </c>
      <c r="B148" t="s">
        <v>366</v>
      </c>
      <c r="C148" t="s">
        <v>440</v>
      </c>
      <c r="D148" t="s">
        <v>498</v>
      </c>
      <c r="E148">
        <v>82</v>
      </c>
      <c r="F148">
        <v>0.18475610017776489</v>
      </c>
      <c r="G148">
        <v>0</v>
      </c>
      <c r="H148">
        <v>0.10001562535762787</v>
      </c>
      <c r="I148">
        <v>0</v>
      </c>
      <c r="J148">
        <v>2.490629069507122E-2</v>
      </c>
      <c r="K148">
        <v>8.6180619895458221E-2</v>
      </c>
      <c r="L148">
        <v>1</v>
      </c>
      <c r="M148">
        <v>17084.146484375</v>
      </c>
      <c r="N148">
        <v>1.0180661678314209</v>
      </c>
      <c r="O148">
        <v>0</v>
      </c>
      <c r="P148">
        <v>1</v>
      </c>
      <c r="Q148">
        <v>0</v>
      </c>
      <c r="R148">
        <v>0</v>
      </c>
      <c r="S148">
        <v>14499.3828125</v>
      </c>
      <c r="T148">
        <v>0.50903618335723877</v>
      </c>
      <c r="U148">
        <v>1.2345679104328156E-2</v>
      </c>
      <c r="V148">
        <v>0.12345679104328156</v>
      </c>
      <c r="W148">
        <v>7.4074074625968933E-2</v>
      </c>
      <c r="X148">
        <v>9.8765432834625244E-2</v>
      </c>
      <c r="Y148">
        <v>0</v>
      </c>
      <c r="Z148">
        <v>1</v>
      </c>
      <c r="AA148">
        <v>0</v>
      </c>
      <c r="AB148">
        <v>0</v>
      </c>
      <c r="AC148">
        <v>1</v>
      </c>
      <c r="AD148">
        <v>0</v>
      </c>
      <c r="AE148">
        <v>0</v>
      </c>
      <c r="AF148">
        <v>1.1395777463912964</v>
      </c>
      <c r="AG148">
        <v>81</v>
      </c>
      <c r="AH148">
        <v>1400900</v>
      </c>
      <c r="AI148">
        <v>997.54876708984375</v>
      </c>
      <c r="AJ148">
        <v>2264.158203125</v>
      </c>
      <c r="AK148">
        <v>75.03</v>
      </c>
      <c r="AL148">
        <v>70.010000000000005</v>
      </c>
      <c r="AM148">
        <v>70.010000000000005</v>
      </c>
      <c r="AN148">
        <v>17084.146484375</v>
      </c>
      <c r="AO148">
        <v>0</v>
      </c>
      <c r="AP148">
        <v>2264.158203125</v>
      </c>
      <c r="AQ148">
        <v>80.44</v>
      </c>
      <c r="AR148">
        <v>16.75</v>
      </c>
      <c r="AS148">
        <v>80.44</v>
      </c>
      <c r="AT148">
        <v>0</v>
      </c>
      <c r="AU148">
        <v>0.20310000000000003</v>
      </c>
      <c r="AV148">
        <v>8.0452566146850586</v>
      </c>
      <c r="AW148">
        <v>0</v>
      </c>
      <c r="AX148">
        <v>0.48378273844718933</v>
      </c>
      <c r="AY148">
        <v>0</v>
      </c>
      <c r="AZ148">
        <v>0</v>
      </c>
    </row>
    <row r="149" spans="1:52" x14ac:dyDescent="0.3">
      <c r="A149" t="s">
        <v>148</v>
      </c>
      <c r="B149" t="s">
        <v>367</v>
      </c>
      <c r="C149" t="s">
        <v>441</v>
      </c>
      <c r="D149" t="s">
        <v>499</v>
      </c>
      <c r="E149">
        <v>159.25</v>
      </c>
      <c r="F149">
        <v>0.24106749892234802</v>
      </c>
      <c r="G149">
        <v>0</v>
      </c>
      <c r="H149">
        <v>0.31727170944213867</v>
      </c>
      <c r="I149">
        <v>0</v>
      </c>
      <c r="J149">
        <v>0.18123510479927063</v>
      </c>
      <c r="K149">
        <v>7.5879067182540894E-2</v>
      </c>
      <c r="L149">
        <v>0</v>
      </c>
      <c r="M149">
        <v>18211.85546875</v>
      </c>
      <c r="N149">
        <v>0.98266136646270752</v>
      </c>
      <c r="O149">
        <v>0</v>
      </c>
      <c r="P149">
        <v>0</v>
      </c>
      <c r="Q149">
        <v>1</v>
      </c>
      <c r="R149">
        <v>0</v>
      </c>
      <c r="S149">
        <v>11721.8193359375</v>
      </c>
      <c r="T149">
        <v>0.80155491828918457</v>
      </c>
      <c r="U149">
        <v>0</v>
      </c>
      <c r="V149">
        <v>0.20359280705451965</v>
      </c>
      <c r="W149">
        <v>8.9820355176925659E-2</v>
      </c>
      <c r="X149">
        <v>0.35329341888427734</v>
      </c>
      <c r="Y149">
        <v>0</v>
      </c>
      <c r="Z149">
        <v>0</v>
      </c>
      <c r="AA149">
        <v>1</v>
      </c>
      <c r="AB149">
        <v>0</v>
      </c>
      <c r="AC149">
        <v>0</v>
      </c>
      <c r="AD149">
        <v>1</v>
      </c>
      <c r="AE149">
        <v>0</v>
      </c>
      <c r="AF149">
        <v>1.2826505899429321</v>
      </c>
      <c r="AG149">
        <v>167</v>
      </c>
      <c r="AH149">
        <v>2900238</v>
      </c>
      <c r="AI149">
        <v>2108.200927734375</v>
      </c>
      <c r="AJ149">
        <v>2581.13671875</v>
      </c>
      <c r="AK149">
        <v>189.05999999999997</v>
      </c>
      <c r="AL149">
        <v>176.4</v>
      </c>
      <c r="AM149">
        <v>176.4</v>
      </c>
      <c r="AN149">
        <v>18528.345703125</v>
      </c>
      <c r="AO149">
        <v>316.48980712890625</v>
      </c>
      <c r="AP149">
        <v>2264.646484375</v>
      </c>
      <c r="AQ149">
        <v>180.9</v>
      </c>
      <c r="AR149">
        <v>15.3</v>
      </c>
      <c r="AS149">
        <v>180.9</v>
      </c>
      <c r="AT149">
        <v>0</v>
      </c>
      <c r="AU149">
        <v>0.27129999999999999</v>
      </c>
      <c r="AV149">
        <v>57.394451141357422</v>
      </c>
      <c r="AW149">
        <v>0</v>
      </c>
      <c r="AX149">
        <v>0.58536207675933838</v>
      </c>
      <c r="AY149">
        <v>117083</v>
      </c>
      <c r="AZ149">
        <v>90327</v>
      </c>
    </row>
    <row r="150" spans="1:52" x14ac:dyDescent="0.3">
      <c r="A150" t="s">
        <v>149</v>
      </c>
      <c r="B150" t="s">
        <v>368</v>
      </c>
      <c r="C150" t="s">
        <v>453</v>
      </c>
      <c r="D150" t="s">
        <v>511</v>
      </c>
      <c r="E150">
        <v>188.7</v>
      </c>
      <c r="F150">
        <v>0.1669316440820694</v>
      </c>
      <c r="G150">
        <v>0</v>
      </c>
      <c r="H150">
        <v>0.2943723201751709</v>
      </c>
      <c r="I150">
        <v>0</v>
      </c>
      <c r="J150">
        <v>0.13140255212783813</v>
      </c>
      <c r="K150">
        <v>4.1019070893526077E-2</v>
      </c>
      <c r="L150">
        <v>0</v>
      </c>
      <c r="M150">
        <v>16252.6708984375</v>
      </c>
      <c r="N150">
        <v>0.99352717399597168</v>
      </c>
      <c r="O150">
        <v>0</v>
      </c>
      <c r="P150">
        <v>1</v>
      </c>
      <c r="Q150">
        <v>0</v>
      </c>
      <c r="R150">
        <v>0</v>
      </c>
      <c r="S150">
        <v>10083.1484375</v>
      </c>
      <c r="T150">
        <v>0.51557159423828125</v>
      </c>
      <c r="U150">
        <v>0</v>
      </c>
      <c r="V150">
        <v>9.0225562453269958E-2</v>
      </c>
      <c r="W150">
        <v>2.2556394338607788E-2</v>
      </c>
      <c r="X150">
        <v>0.28571429848670959</v>
      </c>
      <c r="Y150">
        <v>0</v>
      </c>
      <c r="Z150">
        <v>0</v>
      </c>
      <c r="AA150">
        <v>1</v>
      </c>
      <c r="AB150">
        <v>0</v>
      </c>
      <c r="AC150">
        <v>1</v>
      </c>
      <c r="AD150">
        <v>0</v>
      </c>
      <c r="AE150">
        <v>0</v>
      </c>
      <c r="AF150">
        <v>0.99999672174453735</v>
      </c>
      <c r="AG150">
        <v>133</v>
      </c>
      <c r="AH150">
        <v>3066879</v>
      </c>
      <c r="AI150">
        <v>685.7021484375</v>
      </c>
      <c r="AJ150">
        <v>1273.1376953125</v>
      </c>
      <c r="AK150">
        <v>187.19</v>
      </c>
      <c r="AL150">
        <v>174.66</v>
      </c>
      <c r="AM150">
        <v>174.66</v>
      </c>
      <c r="AN150">
        <v>16454.45703125</v>
      </c>
      <c r="AO150">
        <v>201.78590393066406</v>
      </c>
      <c r="AP150">
        <v>1071.3515625</v>
      </c>
      <c r="AQ150">
        <v>178.51</v>
      </c>
      <c r="AR150">
        <v>15</v>
      </c>
      <c r="AS150">
        <v>178.51</v>
      </c>
      <c r="AT150">
        <v>0</v>
      </c>
      <c r="AU150">
        <v>0.15690000000000001</v>
      </c>
      <c r="AV150">
        <v>52.548404693603516</v>
      </c>
      <c r="AW150">
        <v>0</v>
      </c>
      <c r="AX150">
        <v>0.55400413274765015</v>
      </c>
      <c r="AY150">
        <v>0</v>
      </c>
      <c r="AZ150">
        <v>0</v>
      </c>
    </row>
    <row r="151" spans="1:52" x14ac:dyDescent="0.3">
      <c r="A151" t="s">
        <v>150</v>
      </c>
      <c r="B151" t="s">
        <v>369</v>
      </c>
      <c r="C151" t="s">
        <v>456</v>
      </c>
      <c r="D151" t="s">
        <v>514</v>
      </c>
      <c r="E151">
        <v>332.45</v>
      </c>
      <c r="F151">
        <v>0.13535870611667633</v>
      </c>
      <c r="G151">
        <v>1.8047826364636421E-2</v>
      </c>
      <c r="H151">
        <v>0.12218337506055832</v>
      </c>
      <c r="I151">
        <v>0</v>
      </c>
      <c r="J151">
        <v>6.9396629929542542E-2</v>
      </c>
      <c r="K151">
        <v>8.3034828305244446E-2</v>
      </c>
      <c r="L151">
        <v>0</v>
      </c>
      <c r="M151">
        <v>11937.1064453125</v>
      </c>
      <c r="N151">
        <v>0.91617089509963989</v>
      </c>
      <c r="O151">
        <v>1</v>
      </c>
      <c r="P151">
        <v>0</v>
      </c>
      <c r="Q151">
        <v>0</v>
      </c>
      <c r="R151">
        <v>0</v>
      </c>
      <c r="S151">
        <v>8954.7939453125</v>
      </c>
      <c r="T151">
        <v>0.34575569629669189</v>
      </c>
      <c r="U151">
        <v>3.5897437483072281E-2</v>
      </c>
      <c r="V151">
        <v>0.10769230872392654</v>
      </c>
      <c r="W151">
        <v>4.6153850853443146E-2</v>
      </c>
      <c r="X151">
        <v>0.12820513546466827</v>
      </c>
      <c r="Y151">
        <v>0</v>
      </c>
      <c r="Z151">
        <v>0</v>
      </c>
      <c r="AA151">
        <v>1</v>
      </c>
      <c r="AB151">
        <v>1</v>
      </c>
      <c r="AC151">
        <v>0</v>
      </c>
      <c r="AD151">
        <v>0</v>
      </c>
      <c r="AE151">
        <v>0</v>
      </c>
      <c r="AF151">
        <v>0.97794759273529053</v>
      </c>
      <c r="AG151">
        <v>195</v>
      </c>
      <c r="AH151">
        <v>3968491</v>
      </c>
      <c r="AI151">
        <v>4.3585500717163086</v>
      </c>
      <c r="AJ151">
        <v>1190.892578125</v>
      </c>
      <c r="AK151">
        <v>228.93</v>
      </c>
      <c r="AL151">
        <v>213.6</v>
      </c>
      <c r="AM151">
        <v>219.43</v>
      </c>
      <c r="AN151">
        <v>12196.7216796875</v>
      </c>
      <c r="AO151">
        <v>259.614990234375</v>
      </c>
      <c r="AP151">
        <v>931.27734375</v>
      </c>
      <c r="AQ151">
        <v>213.31</v>
      </c>
      <c r="AR151">
        <v>4.3099999999999996</v>
      </c>
      <c r="AS151">
        <v>213.5</v>
      </c>
      <c r="AT151">
        <v>7.37</v>
      </c>
      <c r="AU151">
        <v>0.18740000000000001</v>
      </c>
      <c r="AV151">
        <v>26.086151123046875</v>
      </c>
      <c r="AW151">
        <v>0</v>
      </c>
      <c r="AX151">
        <v>0.33330708742141724</v>
      </c>
      <c r="AY151">
        <v>0</v>
      </c>
      <c r="AZ151">
        <v>0</v>
      </c>
    </row>
    <row r="152" spans="1:52" x14ac:dyDescent="0.3">
      <c r="A152" t="s">
        <v>151</v>
      </c>
      <c r="B152" t="s">
        <v>370</v>
      </c>
      <c r="C152" t="s">
        <v>463</v>
      </c>
      <c r="D152" t="s">
        <v>521</v>
      </c>
      <c r="E152">
        <v>11</v>
      </c>
      <c r="F152">
        <v>0.27272728085517883</v>
      </c>
      <c r="G152">
        <v>0</v>
      </c>
      <c r="H152">
        <v>0.21146488189697266</v>
      </c>
      <c r="I152">
        <v>0.25730490684509277</v>
      </c>
      <c r="J152">
        <v>2.7302945032715797E-2</v>
      </c>
      <c r="K152">
        <v>3.9682541973888874E-3</v>
      </c>
      <c r="L152">
        <v>1</v>
      </c>
      <c r="M152">
        <v>25981.181640625</v>
      </c>
      <c r="N152">
        <v>1.1041944026947021</v>
      </c>
      <c r="O152">
        <v>0</v>
      </c>
      <c r="P152">
        <v>1</v>
      </c>
      <c r="Q152">
        <v>0</v>
      </c>
      <c r="R152">
        <v>0</v>
      </c>
      <c r="T152">
        <v>0.56753480434417725</v>
      </c>
      <c r="U152">
        <v>1.2359154643490911E-3</v>
      </c>
      <c r="V152">
        <v>5.7224486023187637E-2</v>
      </c>
      <c r="W152">
        <v>2.0302845165133476E-2</v>
      </c>
      <c r="X152">
        <v>0.21146488189697266</v>
      </c>
      <c r="Y152">
        <v>0.25730490684509277</v>
      </c>
      <c r="Z152">
        <v>0</v>
      </c>
      <c r="AA152">
        <v>0</v>
      </c>
      <c r="AB152">
        <v>0</v>
      </c>
      <c r="AC152">
        <v>1</v>
      </c>
      <c r="AD152">
        <v>0</v>
      </c>
      <c r="AE152">
        <v>0</v>
      </c>
      <c r="AH152">
        <v>285793</v>
      </c>
      <c r="AI152">
        <v>0</v>
      </c>
      <c r="AJ152">
        <v>2280.2734375</v>
      </c>
      <c r="AK152">
        <v>12.57</v>
      </c>
      <c r="AL152">
        <v>11.73</v>
      </c>
      <c r="AM152">
        <v>11.73</v>
      </c>
      <c r="AN152">
        <v>25981.181640625</v>
      </c>
      <c r="AO152">
        <v>0</v>
      </c>
      <c r="AP152">
        <v>2280.2734375</v>
      </c>
      <c r="AQ152">
        <v>11.5</v>
      </c>
      <c r="AR152">
        <v>0</v>
      </c>
      <c r="AS152">
        <v>11.5</v>
      </c>
      <c r="AT152">
        <v>0</v>
      </c>
      <c r="AU152">
        <v>8.6999999999999994E-2</v>
      </c>
      <c r="AV152">
        <v>2.4318461418151855</v>
      </c>
      <c r="AW152">
        <v>2.9590063095092773</v>
      </c>
      <c r="AX152">
        <v>0.54498326778411865</v>
      </c>
      <c r="AY152">
        <v>0</v>
      </c>
      <c r="AZ152">
        <v>0</v>
      </c>
    </row>
    <row r="153" spans="1:52" x14ac:dyDescent="0.3">
      <c r="A153" t="s">
        <v>152</v>
      </c>
      <c r="B153" t="s">
        <v>371</v>
      </c>
      <c r="C153" t="s">
        <v>448</v>
      </c>
      <c r="D153" t="s">
        <v>506</v>
      </c>
      <c r="E153">
        <v>116.53</v>
      </c>
      <c r="F153">
        <v>0.27889814972877502</v>
      </c>
      <c r="G153">
        <v>0</v>
      </c>
      <c r="H153">
        <v>0.29120129346847534</v>
      </c>
      <c r="I153">
        <v>0</v>
      </c>
      <c r="J153">
        <v>0.14708200097084045</v>
      </c>
      <c r="K153">
        <v>5.8172151446342468E-2</v>
      </c>
      <c r="L153">
        <v>0</v>
      </c>
      <c r="M153">
        <v>18358.267578125</v>
      </c>
      <c r="N153">
        <v>0.94223099946975708</v>
      </c>
      <c r="O153">
        <v>0</v>
      </c>
      <c r="P153">
        <v>1</v>
      </c>
      <c r="Q153">
        <v>0</v>
      </c>
      <c r="R153">
        <v>0</v>
      </c>
      <c r="S153">
        <v>15018.2783203125</v>
      </c>
      <c r="T153">
        <v>0.91139417886734009</v>
      </c>
      <c r="U153">
        <v>0</v>
      </c>
      <c r="V153">
        <v>0.10126582533121109</v>
      </c>
      <c r="W153">
        <v>7.594936341047287E-2</v>
      </c>
      <c r="X153">
        <v>0.27848100662231445</v>
      </c>
      <c r="Y153">
        <v>0</v>
      </c>
      <c r="Z153">
        <v>1</v>
      </c>
      <c r="AA153">
        <v>0</v>
      </c>
      <c r="AB153">
        <v>0</v>
      </c>
      <c r="AC153">
        <v>1</v>
      </c>
      <c r="AD153">
        <v>0</v>
      </c>
      <c r="AE153">
        <v>0</v>
      </c>
      <c r="AF153">
        <v>1.1541978120803833</v>
      </c>
      <c r="AG153">
        <v>79</v>
      </c>
      <c r="AH153">
        <v>2139289</v>
      </c>
      <c r="AI153">
        <v>2009.28515625</v>
      </c>
      <c r="AJ153">
        <v>1407.705078125</v>
      </c>
      <c r="AK153">
        <v>157.47999999999999</v>
      </c>
      <c r="AL153">
        <v>146.94</v>
      </c>
      <c r="AM153">
        <v>146.94</v>
      </c>
      <c r="AN153">
        <v>18358.267578125</v>
      </c>
      <c r="AO153">
        <v>0</v>
      </c>
      <c r="AP153">
        <v>1407.705078125</v>
      </c>
      <c r="AQ153">
        <v>142.78000000000003</v>
      </c>
      <c r="AR153">
        <v>10.67</v>
      </c>
      <c r="AS153">
        <v>145.12</v>
      </c>
      <c r="AT153">
        <v>0</v>
      </c>
      <c r="AU153">
        <v>0.2429</v>
      </c>
      <c r="AV153">
        <v>42.259132385253906</v>
      </c>
      <c r="AW153">
        <v>0</v>
      </c>
      <c r="AX153">
        <v>0.50779461860656738</v>
      </c>
      <c r="AY153">
        <v>0</v>
      </c>
      <c r="AZ153">
        <v>0</v>
      </c>
    </row>
    <row r="154" spans="1:52" x14ac:dyDescent="0.3">
      <c r="A154" t="s">
        <v>153</v>
      </c>
      <c r="B154" t="s">
        <v>372</v>
      </c>
      <c r="C154" t="s">
        <v>440</v>
      </c>
      <c r="D154" t="s">
        <v>498</v>
      </c>
      <c r="E154">
        <v>97.9</v>
      </c>
      <c r="F154">
        <v>0.21961185336112976</v>
      </c>
      <c r="G154">
        <v>0</v>
      </c>
      <c r="H154">
        <v>0.11535163223743439</v>
      </c>
      <c r="I154">
        <v>0</v>
      </c>
      <c r="J154">
        <v>6.5976604819297791E-2</v>
      </c>
      <c r="K154">
        <v>4.8215985298156738E-2</v>
      </c>
      <c r="L154">
        <v>1</v>
      </c>
      <c r="M154">
        <v>20262.779296875</v>
      </c>
      <c r="N154">
        <v>1.0503931045532227</v>
      </c>
      <c r="O154">
        <v>0</v>
      </c>
      <c r="P154">
        <v>1</v>
      </c>
      <c r="Q154">
        <v>0</v>
      </c>
      <c r="R154">
        <v>0</v>
      </c>
      <c r="S154">
        <v>17995.544921875</v>
      </c>
      <c r="T154">
        <v>0.39375287294387817</v>
      </c>
      <c r="U154">
        <v>0</v>
      </c>
      <c r="V154">
        <v>0.13636364042758942</v>
      </c>
      <c r="W154">
        <v>2.2727265954017639E-2</v>
      </c>
      <c r="X154">
        <v>0.13636364042758942</v>
      </c>
      <c r="Y154">
        <v>0</v>
      </c>
      <c r="Z154">
        <v>1</v>
      </c>
      <c r="AA154">
        <v>0</v>
      </c>
      <c r="AB154">
        <v>0</v>
      </c>
      <c r="AC154">
        <v>1</v>
      </c>
      <c r="AD154">
        <v>0</v>
      </c>
      <c r="AE154">
        <v>0</v>
      </c>
      <c r="AF154">
        <v>1.0771827697753906</v>
      </c>
      <c r="AG154">
        <v>44</v>
      </c>
      <c r="AH154">
        <v>1983726.125</v>
      </c>
      <c r="AI154">
        <v>598.81512451171875</v>
      </c>
      <c r="AJ154">
        <v>1906.947265625</v>
      </c>
      <c r="AK154">
        <v>124.07000000000001</v>
      </c>
      <c r="AL154">
        <v>115.76</v>
      </c>
      <c r="AM154">
        <v>115.76</v>
      </c>
      <c r="AN154">
        <v>20262.779296875</v>
      </c>
      <c r="AO154">
        <v>0</v>
      </c>
      <c r="AP154">
        <v>1906.947265625</v>
      </c>
      <c r="AQ154">
        <v>111.39</v>
      </c>
      <c r="AR154">
        <v>7.68</v>
      </c>
      <c r="AS154">
        <v>114.39</v>
      </c>
      <c r="AT154">
        <v>0</v>
      </c>
      <c r="AU154">
        <v>0.21199999999999999</v>
      </c>
      <c r="AV154">
        <v>13.195073127746582</v>
      </c>
      <c r="AW154">
        <v>0</v>
      </c>
      <c r="AX154">
        <v>0.4729941189289093</v>
      </c>
      <c r="AY154">
        <v>6059</v>
      </c>
      <c r="AZ154">
        <v>4674</v>
      </c>
    </row>
    <row r="155" spans="1:52" x14ac:dyDescent="0.3">
      <c r="A155" t="s">
        <v>154</v>
      </c>
      <c r="B155" t="s">
        <v>373</v>
      </c>
      <c r="C155" t="s">
        <v>476</v>
      </c>
      <c r="D155" t="s">
        <v>534</v>
      </c>
      <c r="E155">
        <v>123.95</v>
      </c>
      <c r="F155">
        <v>0.21984671056270599</v>
      </c>
      <c r="G155">
        <v>0</v>
      </c>
      <c r="H155">
        <v>0.29379796981811523</v>
      </c>
      <c r="I155">
        <v>0</v>
      </c>
      <c r="J155">
        <v>6.0889173299074173E-2</v>
      </c>
      <c r="K155">
        <v>4.1682109236717224E-2</v>
      </c>
      <c r="L155">
        <v>0</v>
      </c>
      <c r="M155">
        <v>17815.67578125</v>
      </c>
      <c r="N155">
        <v>0.94667685031890869</v>
      </c>
      <c r="O155">
        <v>0</v>
      </c>
      <c r="P155">
        <v>1</v>
      </c>
      <c r="Q155">
        <v>0</v>
      </c>
      <c r="R155">
        <v>0</v>
      </c>
      <c r="S155">
        <v>9108.6083984375</v>
      </c>
      <c r="T155">
        <v>0.46703076362609863</v>
      </c>
      <c r="U155">
        <v>0</v>
      </c>
      <c r="V155">
        <v>7.6086953282356262E-2</v>
      </c>
      <c r="W155">
        <v>5.4347828030586243E-2</v>
      </c>
      <c r="X155">
        <v>0.29347825050354004</v>
      </c>
      <c r="Y155">
        <v>0</v>
      </c>
      <c r="Z155">
        <v>1</v>
      </c>
      <c r="AA155">
        <v>0</v>
      </c>
      <c r="AB155">
        <v>0</v>
      </c>
      <c r="AC155">
        <v>1</v>
      </c>
      <c r="AD155">
        <v>0</v>
      </c>
      <c r="AE155">
        <v>0</v>
      </c>
      <c r="AF155">
        <v>1.0605330467224121</v>
      </c>
      <c r="AG155">
        <v>92</v>
      </c>
      <c r="AH155">
        <v>2208253</v>
      </c>
      <c r="AI155">
        <v>721.1375732421875</v>
      </c>
      <c r="AJ155">
        <v>3046.7294921875</v>
      </c>
      <c r="AK155">
        <v>139.57999999999998</v>
      </c>
      <c r="AL155">
        <v>130.24</v>
      </c>
      <c r="AM155">
        <v>130.24</v>
      </c>
      <c r="AN155">
        <v>18017.564453125</v>
      </c>
      <c r="AO155">
        <v>201.88786315917969</v>
      </c>
      <c r="AP155">
        <v>2844.8408203125</v>
      </c>
      <c r="AQ155">
        <v>131.23000000000002</v>
      </c>
      <c r="AR155">
        <v>12.15</v>
      </c>
      <c r="AS155">
        <v>131.23000000000002</v>
      </c>
      <c r="AT155">
        <v>0</v>
      </c>
      <c r="AU155">
        <v>0.21340000000000001</v>
      </c>
      <c r="AV155">
        <v>38.555107116699219</v>
      </c>
      <c r="AW155">
        <v>0</v>
      </c>
      <c r="AX155">
        <v>0.44771626591682434</v>
      </c>
      <c r="AY155">
        <v>0</v>
      </c>
      <c r="AZ155">
        <v>0</v>
      </c>
    </row>
    <row r="156" spans="1:52" x14ac:dyDescent="0.3">
      <c r="A156" t="s">
        <v>155</v>
      </c>
      <c r="B156" t="s">
        <v>374</v>
      </c>
      <c r="C156" t="s">
        <v>463</v>
      </c>
      <c r="D156" t="s">
        <v>521</v>
      </c>
      <c r="E156">
        <v>214.40999999999997</v>
      </c>
      <c r="F156">
        <v>7.1125410497188568E-2</v>
      </c>
      <c r="G156">
        <v>0</v>
      </c>
      <c r="H156">
        <v>0.33532145619392395</v>
      </c>
      <c r="I156">
        <v>0</v>
      </c>
      <c r="J156">
        <v>9.1615326702594757E-2</v>
      </c>
      <c r="K156">
        <v>3.1839344650506973E-2</v>
      </c>
      <c r="L156">
        <v>0</v>
      </c>
      <c r="M156">
        <v>19108.646484375</v>
      </c>
      <c r="N156">
        <v>0.83557003736495972</v>
      </c>
      <c r="O156">
        <v>0</v>
      </c>
      <c r="P156">
        <v>1</v>
      </c>
      <c r="Q156">
        <v>0</v>
      </c>
      <c r="R156">
        <v>0</v>
      </c>
      <c r="S156">
        <v>10798.8095703125</v>
      </c>
      <c r="T156">
        <v>0.3571394681930542</v>
      </c>
      <c r="U156">
        <v>7.042253389954567E-3</v>
      </c>
      <c r="V156">
        <v>7.7464789152145386E-2</v>
      </c>
      <c r="W156">
        <v>2.8169013559818268E-2</v>
      </c>
      <c r="X156">
        <v>0.31690141558647156</v>
      </c>
      <c r="Y156">
        <v>0</v>
      </c>
      <c r="Z156">
        <v>0</v>
      </c>
      <c r="AA156">
        <v>1</v>
      </c>
      <c r="AB156">
        <v>0</v>
      </c>
      <c r="AC156">
        <v>1</v>
      </c>
      <c r="AD156">
        <v>0</v>
      </c>
      <c r="AE156">
        <v>0</v>
      </c>
      <c r="AF156">
        <v>0.95634901523590088</v>
      </c>
      <c r="AG156">
        <v>142</v>
      </c>
      <c r="AH156">
        <v>4097085</v>
      </c>
      <c r="AI156">
        <v>158.65864562988281</v>
      </c>
      <c r="AJ156">
        <v>2984.6640625</v>
      </c>
      <c r="AK156">
        <v>233.72</v>
      </c>
      <c r="AL156">
        <v>218.07</v>
      </c>
      <c r="AM156">
        <v>218.6</v>
      </c>
      <c r="AN156">
        <v>19108.646484375</v>
      </c>
      <c r="AO156">
        <v>0</v>
      </c>
      <c r="AP156">
        <v>2984.6640625</v>
      </c>
      <c r="AQ156">
        <v>221.43</v>
      </c>
      <c r="AR156">
        <v>16.48</v>
      </c>
      <c r="AS156">
        <v>222.81</v>
      </c>
      <c r="AT156">
        <v>0</v>
      </c>
      <c r="AU156">
        <v>9.870000000000001E-2</v>
      </c>
      <c r="AV156">
        <v>74.712974548339844</v>
      </c>
      <c r="AW156">
        <v>0</v>
      </c>
      <c r="AX156">
        <v>0.4596550464630127</v>
      </c>
      <c r="AY156">
        <v>100735</v>
      </c>
      <c r="AZ156">
        <v>66469</v>
      </c>
    </row>
    <row r="157" spans="1:52" x14ac:dyDescent="0.3">
      <c r="A157" t="s">
        <v>156</v>
      </c>
      <c r="B157" t="s">
        <v>375</v>
      </c>
      <c r="C157" t="s">
        <v>469</v>
      </c>
      <c r="D157" t="s">
        <v>527</v>
      </c>
      <c r="E157">
        <v>338.47999999999996</v>
      </c>
      <c r="F157">
        <v>0.13147009909152985</v>
      </c>
      <c r="G157">
        <v>0</v>
      </c>
      <c r="H157">
        <v>0.27760732173919678</v>
      </c>
      <c r="I157">
        <v>0</v>
      </c>
      <c r="J157">
        <v>6.9674484431743622E-2</v>
      </c>
      <c r="K157">
        <v>3.1176120042800903E-2</v>
      </c>
      <c r="L157">
        <v>0</v>
      </c>
      <c r="M157">
        <v>16525.4921875</v>
      </c>
      <c r="N157">
        <v>0.85832929611206055</v>
      </c>
      <c r="O157">
        <v>0</v>
      </c>
      <c r="P157">
        <v>0</v>
      </c>
      <c r="Q157">
        <v>0</v>
      </c>
      <c r="R157">
        <v>1</v>
      </c>
      <c r="S157">
        <v>7858.9130859375</v>
      </c>
      <c r="T157">
        <v>0.44665208458900452</v>
      </c>
      <c r="U157">
        <v>0</v>
      </c>
      <c r="V157">
        <v>9.9585063755512238E-2</v>
      </c>
      <c r="W157">
        <v>2.489626407623291E-2</v>
      </c>
      <c r="X157">
        <v>0.28630706667900085</v>
      </c>
      <c r="Y157">
        <v>0</v>
      </c>
      <c r="Z157">
        <v>0</v>
      </c>
      <c r="AA157">
        <v>1</v>
      </c>
      <c r="AB157">
        <v>0</v>
      </c>
      <c r="AC157">
        <v>0</v>
      </c>
      <c r="AD157">
        <v>0</v>
      </c>
      <c r="AE157">
        <v>1</v>
      </c>
      <c r="AF157">
        <v>0.9306827187538147</v>
      </c>
      <c r="AG157">
        <v>241</v>
      </c>
      <c r="AH157">
        <v>5593548.5</v>
      </c>
      <c r="AI157">
        <v>277.6707763671875</v>
      </c>
      <c r="AJ157">
        <v>2157.9970703125</v>
      </c>
      <c r="AK157">
        <v>339.65</v>
      </c>
      <c r="AL157">
        <v>316.91000000000003</v>
      </c>
      <c r="AM157">
        <v>316.91000000000003</v>
      </c>
      <c r="AN157">
        <v>16794.087890625</v>
      </c>
      <c r="AO157">
        <v>268.59490966796875</v>
      </c>
      <c r="AP157">
        <v>1889.4013671875</v>
      </c>
      <c r="AQ157">
        <v>319.80999999999995</v>
      </c>
      <c r="AR157">
        <v>20.13</v>
      </c>
      <c r="AS157">
        <v>319.80999999999995</v>
      </c>
      <c r="AT157">
        <v>0</v>
      </c>
      <c r="AU157">
        <v>0.1462</v>
      </c>
      <c r="AV157">
        <v>88.781600952148438</v>
      </c>
      <c r="AW157">
        <v>0</v>
      </c>
      <c r="AX157">
        <v>0.42600467801094055</v>
      </c>
      <c r="AY157">
        <v>0</v>
      </c>
      <c r="AZ157">
        <v>0</v>
      </c>
    </row>
    <row r="158" spans="1:52" x14ac:dyDescent="0.3">
      <c r="A158" t="s">
        <v>157</v>
      </c>
      <c r="B158" t="s">
        <v>376</v>
      </c>
      <c r="C158" t="s">
        <v>471</v>
      </c>
      <c r="D158" t="s">
        <v>529</v>
      </c>
      <c r="E158">
        <v>149.55000000000001</v>
      </c>
      <c r="F158">
        <v>0.18890003859996796</v>
      </c>
      <c r="G158">
        <v>0</v>
      </c>
      <c r="H158">
        <v>0.11880551278591156</v>
      </c>
      <c r="I158">
        <v>0</v>
      </c>
      <c r="J158">
        <v>0.11512028425931931</v>
      </c>
      <c r="K158">
        <v>7.7097505331039429E-2</v>
      </c>
      <c r="L158">
        <v>0</v>
      </c>
      <c r="M158">
        <v>14841.3037109375</v>
      </c>
      <c r="N158">
        <v>0.89275962114334106</v>
      </c>
      <c r="O158">
        <v>0</v>
      </c>
      <c r="P158">
        <v>0</v>
      </c>
      <c r="Q158">
        <v>1</v>
      </c>
      <c r="R158">
        <v>0</v>
      </c>
      <c r="S158">
        <v>9701.068359375</v>
      </c>
      <c r="T158">
        <v>0.50800609588623047</v>
      </c>
      <c r="U158">
        <v>0</v>
      </c>
      <c r="V158">
        <v>0.13978494703769684</v>
      </c>
      <c r="W158">
        <v>6.4516127109527588E-2</v>
      </c>
      <c r="X158">
        <v>0.13978494703769684</v>
      </c>
      <c r="Y158">
        <v>0</v>
      </c>
      <c r="Z158">
        <v>1</v>
      </c>
      <c r="AA158">
        <v>0</v>
      </c>
      <c r="AB158">
        <v>0</v>
      </c>
      <c r="AC158">
        <v>0</v>
      </c>
      <c r="AD158">
        <v>1</v>
      </c>
      <c r="AE158">
        <v>0</v>
      </c>
      <c r="AF158">
        <v>1.0861903429031372</v>
      </c>
      <c r="AG158">
        <v>93</v>
      </c>
      <c r="AH158">
        <v>2219517</v>
      </c>
      <c r="AI158">
        <v>544.22601318359375</v>
      </c>
      <c r="AJ158">
        <v>1740.267578125</v>
      </c>
      <c r="AK158">
        <v>162.92000000000002</v>
      </c>
      <c r="AL158">
        <v>152.01</v>
      </c>
      <c r="AM158">
        <v>152.01</v>
      </c>
      <c r="AN158">
        <v>14841.3037109375</v>
      </c>
      <c r="AO158">
        <v>0</v>
      </c>
      <c r="AP158">
        <v>1740.267578125</v>
      </c>
      <c r="AQ158">
        <v>153.4</v>
      </c>
      <c r="AR158">
        <v>15.95</v>
      </c>
      <c r="AS158">
        <v>154.4</v>
      </c>
      <c r="AT158">
        <v>0</v>
      </c>
      <c r="AU158">
        <v>0.22339999999999996</v>
      </c>
      <c r="AV158">
        <v>18.343570709228516</v>
      </c>
      <c r="AW158">
        <v>0</v>
      </c>
      <c r="AX158">
        <v>0.48367029428482056</v>
      </c>
      <c r="AY158">
        <v>120940</v>
      </c>
      <c r="AZ158">
        <v>93303</v>
      </c>
    </row>
    <row r="159" spans="1:52" x14ac:dyDescent="0.3">
      <c r="A159" t="s">
        <v>158</v>
      </c>
      <c r="B159" t="s">
        <v>377</v>
      </c>
      <c r="C159" t="s">
        <v>441</v>
      </c>
      <c r="D159" t="s">
        <v>499</v>
      </c>
      <c r="E159">
        <v>38.75</v>
      </c>
      <c r="F159">
        <v>0.23096774518489838</v>
      </c>
      <c r="G159">
        <v>0</v>
      </c>
      <c r="H159">
        <v>0.21146488189697266</v>
      </c>
      <c r="I159">
        <v>0.25730490684509277</v>
      </c>
      <c r="J159">
        <v>0.14018635451793671</v>
      </c>
      <c r="K159">
        <v>2.5256257504224777E-2</v>
      </c>
      <c r="L159">
        <v>1</v>
      </c>
      <c r="M159">
        <v>17368.697265625</v>
      </c>
      <c r="N159">
        <v>1.0759538412094116</v>
      </c>
      <c r="O159">
        <v>0</v>
      </c>
      <c r="P159">
        <v>1</v>
      </c>
      <c r="Q159">
        <v>0</v>
      </c>
      <c r="R159">
        <v>0</v>
      </c>
      <c r="T159">
        <v>0.50518012046813965</v>
      </c>
      <c r="U159">
        <v>1.130324206314981E-3</v>
      </c>
      <c r="V159">
        <v>0.1278490424156189</v>
      </c>
      <c r="W159">
        <v>3.0932364985346794E-2</v>
      </c>
      <c r="X159">
        <v>0.21146488189697266</v>
      </c>
      <c r="Y159">
        <v>0.25730490684509277</v>
      </c>
      <c r="Z159">
        <v>0</v>
      </c>
      <c r="AA159">
        <v>0</v>
      </c>
      <c r="AB159">
        <v>0</v>
      </c>
      <c r="AC159">
        <v>1</v>
      </c>
      <c r="AD159">
        <v>0</v>
      </c>
      <c r="AE159">
        <v>0</v>
      </c>
      <c r="AH159">
        <v>673037</v>
      </c>
      <c r="AI159">
        <v>214.19354248046875</v>
      </c>
      <c r="AJ159">
        <v>1146.296875</v>
      </c>
      <c r="AK159">
        <v>46.739999999999995</v>
      </c>
      <c r="AL159">
        <v>43.61</v>
      </c>
      <c r="AM159">
        <v>43.61</v>
      </c>
      <c r="AN159">
        <v>17713.5234375</v>
      </c>
      <c r="AO159">
        <v>344.8258056640625</v>
      </c>
      <c r="AP159">
        <v>801.470703125</v>
      </c>
      <c r="AQ159">
        <v>45.68</v>
      </c>
      <c r="AR159">
        <v>6</v>
      </c>
      <c r="AS159">
        <v>45.68</v>
      </c>
      <c r="AT159">
        <v>0</v>
      </c>
      <c r="AU159">
        <v>0.2301</v>
      </c>
      <c r="AV159">
        <v>9.6597156524658203</v>
      </c>
      <c r="AW159">
        <v>11.753687858581543</v>
      </c>
      <c r="AX159">
        <v>0.49530348181724548</v>
      </c>
      <c r="AY159">
        <v>25191</v>
      </c>
      <c r="AZ159">
        <v>19434</v>
      </c>
    </row>
    <row r="160" spans="1:52" x14ac:dyDescent="0.3">
      <c r="A160" t="s">
        <v>159</v>
      </c>
      <c r="B160" t="s">
        <v>378</v>
      </c>
      <c r="C160" t="s">
        <v>451</v>
      </c>
      <c r="D160" t="s">
        <v>509</v>
      </c>
      <c r="E160">
        <v>19</v>
      </c>
      <c r="F160">
        <v>0.21421052515506744</v>
      </c>
      <c r="G160">
        <v>0</v>
      </c>
      <c r="H160">
        <v>0.21146488189697266</v>
      </c>
      <c r="I160">
        <v>0.25730490684509277</v>
      </c>
      <c r="J160">
        <v>0.13509415090084076</v>
      </c>
      <c r="K160">
        <v>7.1635492146015167E-2</v>
      </c>
      <c r="L160">
        <v>1</v>
      </c>
      <c r="M160">
        <v>16128</v>
      </c>
      <c r="N160">
        <v>1.0954228639602661</v>
      </c>
      <c r="O160">
        <v>0</v>
      </c>
      <c r="P160">
        <v>1</v>
      </c>
      <c r="Q160">
        <v>0</v>
      </c>
      <c r="R160">
        <v>0</v>
      </c>
      <c r="T160">
        <v>0.48061376810073853</v>
      </c>
      <c r="U160">
        <v>1.1472388869151473E-3</v>
      </c>
      <c r="V160">
        <v>0.12406840920448303</v>
      </c>
      <c r="W160">
        <v>5.6303597986698151E-2</v>
      </c>
      <c r="X160">
        <v>0.21146488189697266</v>
      </c>
      <c r="Y160">
        <v>0.25730490684509277</v>
      </c>
      <c r="Z160">
        <v>0</v>
      </c>
      <c r="AA160">
        <v>0</v>
      </c>
      <c r="AB160">
        <v>0</v>
      </c>
      <c r="AC160">
        <v>1</v>
      </c>
      <c r="AD160">
        <v>0</v>
      </c>
      <c r="AE160">
        <v>0</v>
      </c>
      <c r="AH160">
        <v>306432</v>
      </c>
      <c r="AI160">
        <v>0</v>
      </c>
      <c r="AJ160">
        <v>1092.10546875</v>
      </c>
      <c r="AK160">
        <v>24.18</v>
      </c>
      <c r="AL160">
        <v>22.56</v>
      </c>
      <c r="AM160">
        <v>23.88</v>
      </c>
      <c r="AN160">
        <v>16128</v>
      </c>
      <c r="AO160">
        <v>0</v>
      </c>
      <c r="AP160">
        <v>1092.10546875</v>
      </c>
      <c r="AQ160">
        <v>23</v>
      </c>
      <c r="AR160">
        <v>1</v>
      </c>
      <c r="AS160">
        <v>23</v>
      </c>
      <c r="AT160">
        <v>0</v>
      </c>
      <c r="AU160">
        <v>0.17219999999999999</v>
      </c>
      <c r="AV160">
        <v>4.8636922836303711</v>
      </c>
      <c r="AW160">
        <v>5.9180126190185547</v>
      </c>
      <c r="AX160">
        <v>0.47626000642776489</v>
      </c>
      <c r="AY160">
        <v>0</v>
      </c>
      <c r="AZ160">
        <v>0</v>
      </c>
    </row>
    <row r="161" spans="1:52" x14ac:dyDescent="0.3">
      <c r="A161" t="s">
        <v>160</v>
      </c>
      <c r="B161" t="s">
        <v>379</v>
      </c>
      <c r="C161" t="s">
        <v>438</v>
      </c>
      <c r="D161" t="s">
        <v>496</v>
      </c>
      <c r="E161">
        <v>272.2</v>
      </c>
      <c r="F161">
        <v>0.1345701664686203</v>
      </c>
      <c r="G161">
        <v>2.9022777453064919E-3</v>
      </c>
      <c r="H161">
        <v>9.4325035810470581E-2</v>
      </c>
      <c r="I161">
        <v>0</v>
      </c>
      <c r="J161">
        <v>8.254367858171463E-2</v>
      </c>
      <c r="K161">
        <v>9.9005348980426788E-2</v>
      </c>
      <c r="L161">
        <v>0</v>
      </c>
      <c r="M161">
        <v>16835.99609375</v>
      </c>
      <c r="N161">
        <v>0.92996585369110107</v>
      </c>
      <c r="O161">
        <v>0</v>
      </c>
      <c r="P161">
        <v>0</v>
      </c>
      <c r="Q161">
        <v>0</v>
      </c>
      <c r="R161">
        <v>1</v>
      </c>
      <c r="S161">
        <v>9770.86328125</v>
      </c>
      <c r="T161">
        <v>0.52218085527420044</v>
      </c>
      <c r="U161">
        <v>0</v>
      </c>
      <c r="V161">
        <v>0.125</v>
      </c>
      <c r="W161">
        <v>9.4827592372894287E-2</v>
      </c>
      <c r="X161">
        <v>0.10344827920198441</v>
      </c>
      <c r="Y161">
        <v>0</v>
      </c>
      <c r="Z161">
        <v>0</v>
      </c>
      <c r="AA161">
        <v>1</v>
      </c>
      <c r="AB161">
        <v>0</v>
      </c>
      <c r="AC161">
        <v>0</v>
      </c>
      <c r="AD161">
        <v>0</v>
      </c>
      <c r="AE161">
        <v>1</v>
      </c>
      <c r="AF161">
        <v>1.0308018922805786</v>
      </c>
      <c r="AG161">
        <v>232</v>
      </c>
      <c r="AH161">
        <v>4582758</v>
      </c>
      <c r="AI161">
        <v>441.24908447265625</v>
      </c>
      <c r="AJ161">
        <v>2418.123046875</v>
      </c>
      <c r="AK161">
        <v>277.34999999999997</v>
      </c>
      <c r="AL161">
        <v>258.77999999999997</v>
      </c>
      <c r="AM161">
        <v>258.77999999999997</v>
      </c>
      <c r="AN161">
        <v>16835.99609375</v>
      </c>
      <c r="AO161">
        <v>0</v>
      </c>
      <c r="AP161">
        <v>2418.123046875</v>
      </c>
      <c r="AQ161">
        <v>283.53999999999996</v>
      </c>
      <c r="AR161">
        <v>45.61</v>
      </c>
      <c r="AS161">
        <v>285.51</v>
      </c>
      <c r="AT161">
        <v>2.3199999999999998</v>
      </c>
      <c r="AU161">
        <v>0.12670000000000001</v>
      </c>
      <c r="AV161">
        <v>26.930740356445313</v>
      </c>
      <c r="AW161">
        <v>0</v>
      </c>
      <c r="AX161">
        <v>0.4399878978729248</v>
      </c>
      <c r="AY161">
        <v>0</v>
      </c>
      <c r="AZ161">
        <v>0</v>
      </c>
    </row>
    <row r="162" spans="1:52" x14ac:dyDescent="0.3">
      <c r="A162" t="s">
        <v>161</v>
      </c>
      <c r="B162" t="s">
        <v>380</v>
      </c>
      <c r="C162" t="s">
        <v>443</v>
      </c>
      <c r="D162" t="s">
        <v>501</v>
      </c>
      <c r="E162">
        <v>30</v>
      </c>
      <c r="F162">
        <v>8.0333329737186432E-2</v>
      </c>
      <c r="G162">
        <v>0</v>
      </c>
      <c r="H162">
        <v>0.21146488189697266</v>
      </c>
      <c r="I162">
        <v>0.25730490684509277</v>
      </c>
      <c r="J162">
        <v>2.0882131531834602E-2</v>
      </c>
      <c r="K162">
        <v>4.4241724535822868E-3</v>
      </c>
      <c r="L162">
        <v>1</v>
      </c>
      <c r="M162">
        <v>11954.7998046875</v>
      </c>
      <c r="N162">
        <v>0.96538156270980835</v>
      </c>
      <c r="O162">
        <v>0</v>
      </c>
      <c r="P162">
        <v>1</v>
      </c>
      <c r="Q162">
        <v>0</v>
      </c>
      <c r="R162">
        <v>0</v>
      </c>
      <c r="T162">
        <v>0.28185957670211792</v>
      </c>
      <c r="U162">
        <v>9.5837871776893735E-4</v>
      </c>
      <c r="V162">
        <v>4.6776685863733292E-2</v>
      </c>
      <c r="W162">
        <v>1.4511343091726303E-2</v>
      </c>
      <c r="X162">
        <v>0.21146488189697266</v>
      </c>
      <c r="Y162">
        <v>0.25730490684509277</v>
      </c>
      <c r="Z162">
        <v>0</v>
      </c>
      <c r="AA162">
        <v>0</v>
      </c>
      <c r="AB162">
        <v>0</v>
      </c>
      <c r="AC162">
        <v>1</v>
      </c>
      <c r="AD162">
        <v>0</v>
      </c>
      <c r="AE162">
        <v>0</v>
      </c>
      <c r="AH162">
        <v>358644</v>
      </c>
      <c r="AI162">
        <v>0</v>
      </c>
      <c r="AJ162">
        <v>2852.2333984375</v>
      </c>
      <c r="AK162">
        <v>25.06</v>
      </c>
      <c r="AL162">
        <v>23.38</v>
      </c>
      <c r="AM162">
        <v>23.67</v>
      </c>
      <c r="AN162">
        <v>12686.099609375</v>
      </c>
      <c r="AO162">
        <v>731.29998779296875</v>
      </c>
      <c r="AP162">
        <v>2120.93359375</v>
      </c>
      <c r="AQ162">
        <v>25.75</v>
      </c>
      <c r="AR162">
        <v>4</v>
      </c>
      <c r="AS162">
        <v>25.75</v>
      </c>
      <c r="AT162">
        <v>0</v>
      </c>
      <c r="AU162">
        <v>0.11769999999999999</v>
      </c>
      <c r="AV162">
        <v>5.445220947265625</v>
      </c>
      <c r="AW162">
        <v>6.6256012916564941</v>
      </c>
      <c r="AX162">
        <v>0.31924283504486084</v>
      </c>
      <c r="AY162">
        <v>0</v>
      </c>
      <c r="AZ162">
        <v>0</v>
      </c>
    </row>
    <row r="163" spans="1:52" x14ac:dyDescent="0.3">
      <c r="A163" t="s">
        <v>162</v>
      </c>
      <c r="B163" t="s">
        <v>381</v>
      </c>
      <c r="C163" t="s">
        <v>477</v>
      </c>
      <c r="D163" t="s">
        <v>535</v>
      </c>
      <c r="E163">
        <v>321.46000000000004</v>
      </c>
      <c r="F163">
        <v>0.23564362525939941</v>
      </c>
      <c r="G163">
        <v>0</v>
      </c>
      <c r="H163">
        <v>0.21805344521999359</v>
      </c>
      <c r="I163">
        <v>0.26019501686096191</v>
      </c>
      <c r="J163">
        <v>0.10526160895824432</v>
      </c>
      <c r="K163">
        <v>4.935157299041748E-2</v>
      </c>
      <c r="L163">
        <v>0</v>
      </c>
      <c r="M163">
        <v>17200.255859375</v>
      </c>
      <c r="N163">
        <v>0.92991000413894653</v>
      </c>
      <c r="O163">
        <v>1</v>
      </c>
      <c r="P163">
        <v>0</v>
      </c>
      <c r="Q163">
        <v>0</v>
      </c>
      <c r="R163">
        <v>0</v>
      </c>
      <c r="S163">
        <v>10894.5625</v>
      </c>
      <c r="T163">
        <v>0.47040033340454102</v>
      </c>
      <c r="U163">
        <v>3.0395137146115303E-3</v>
      </c>
      <c r="V163">
        <v>7.2948329150676727E-2</v>
      </c>
      <c r="W163">
        <v>5.1671728491783142E-2</v>
      </c>
      <c r="X163">
        <v>0.21884498000144958</v>
      </c>
      <c r="Y163">
        <v>0.26443767547607422</v>
      </c>
      <c r="Z163">
        <v>0</v>
      </c>
      <c r="AA163">
        <v>0</v>
      </c>
      <c r="AB163">
        <v>1</v>
      </c>
      <c r="AC163">
        <v>0</v>
      </c>
      <c r="AD163">
        <v>0</v>
      </c>
      <c r="AE163">
        <v>0</v>
      </c>
      <c r="AF163">
        <v>0.95412623882293701</v>
      </c>
      <c r="AG163">
        <v>329</v>
      </c>
      <c r="AH163">
        <v>5529194</v>
      </c>
      <c r="AI163">
        <v>64.53680419921875</v>
      </c>
      <c r="AJ163">
        <v>2018.939453125</v>
      </c>
      <c r="AK163">
        <v>344.1</v>
      </c>
      <c r="AL163">
        <v>321.06</v>
      </c>
      <c r="AM163">
        <v>321.06</v>
      </c>
      <c r="AN163">
        <v>17325.8359375</v>
      </c>
      <c r="AO163">
        <v>125.58016204833984</v>
      </c>
      <c r="AP163">
        <v>1893.359375</v>
      </c>
      <c r="AQ163">
        <v>318.97000000000003</v>
      </c>
      <c r="AR163">
        <v>23</v>
      </c>
      <c r="AS163">
        <v>318.97000000000003</v>
      </c>
      <c r="AT163">
        <v>0</v>
      </c>
      <c r="AU163">
        <v>0.26179999999999998</v>
      </c>
      <c r="AV163">
        <v>69.552505493164063</v>
      </c>
      <c r="AW163">
        <v>82.994407653808594</v>
      </c>
      <c r="AX163">
        <v>0.45017778873443604</v>
      </c>
      <c r="AY163">
        <v>161927</v>
      </c>
      <c r="AZ163">
        <v>124923</v>
      </c>
    </row>
    <row r="164" spans="1:52" x14ac:dyDescent="0.3">
      <c r="A164" t="s">
        <v>163</v>
      </c>
      <c r="B164" t="s">
        <v>382</v>
      </c>
      <c r="C164" t="s">
        <v>469</v>
      </c>
      <c r="D164" t="s">
        <v>527</v>
      </c>
      <c r="E164">
        <v>137.30000000000001</v>
      </c>
      <c r="F164">
        <v>7.8295700252056122E-2</v>
      </c>
      <c r="G164">
        <v>0</v>
      </c>
      <c r="H164">
        <v>9.7285069525241852E-2</v>
      </c>
      <c r="I164">
        <v>0</v>
      </c>
      <c r="J164">
        <v>6.6829793155193329E-2</v>
      </c>
      <c r="K164">
        <v>5.3829550743103027E-2</v>
      </c>
      <c r="L164">
        <v>0</v>
      </c>
      <c r="M164">
        <v>19888.892578125</v>
      </c>
      <c r="N164">
        <v>0.88039588928222656</v>
      </c>
      <c r="O164">
        <v>0</v>
      </c>
      <c r="P164">
        <v>0</v>
      </c>
      <c r="Q164">
        <v>1</v>
      </c>
      <c r="R164">
        <v>0</v>
      </c>
      <c r="S164">
        <v>11784.412109375</v>
      </c>
      <c r="T164">
        <v>0.30322933197021484</v>
      </c>
      <c r="U164">
        <v>0</v>
      </c>
      <c r="V164">
        <v>0.10294117778539658</v>
      </c>
      <c r="W164">
        <v>1.4705881476402283E-2</v>
      </c>
      <c r="X164">
        <v>0.11764705926179886</v>
      </c>
      <c r="Y164">
        <v>0</v>
      </c>
      <c r="Z164">
        <v>1</v>
      </c>
      <c r="AA164">
        <v>0</v>
      </c>
      <c r="AB164">
        <v>0</v>
      </c>
      <c r="AC164">
        <v>0</v>
      </c>
      <c r="AD164">
        <v>1</v>
      </c>
      <c r="AE164">
        <v>0</v>
      </c>
      <c r="AF164">
        <v>0.99182689189910889</v>
      </c>
      <c r="AG164">
        <v>68</v>
      </c>
      <c r="AH164">
        <v>2730745</v>
      </c>
      <c r="AI164">
        <v>82.753097534179688</v>
      </c>
      <c r="AJ164">
        <v>2571.142578125</v>
      </c>
      <c r="AK164">
        <v>150.82</v>
      </c>
      <c r="AL164">
        <v>140.72</v>
      </c>
      <c r="AM164">
        <v>140.72</v>
      </c>
      <c r="AN164">
        <v>20040.5234375</v>
      </c>
      <c r="AO164">
        <v>151.6314697265625</v>
      </c>
      <c r="AP164">
        <v>2419.51171875</v>
      </c>
      <c r="AQ164">
        <v>144.69</v>
      </c>
      <c r="AR164">
        <v>11.34</v>
      </c>
      <c r="AS164">
        <v>144.69</v>
      </c>
      <c r="AT164">
        <v>0</v>
      </c>
      <c r="AU164">
        <v>8.6400000000000005E-2</v>
      </c>
      <c r="AV164">
        <v>14.076176643371582</v>
      </c>
      <c r="AW164">
        <v>0</v>
      </c>
      <c r="AX164">
        <v>0.41240996122360229</v>
      </c>
      <c r="AY164">
        <v>0</v>
      </c>
      <c r="AZ164">
        <v>0</v>
      </c>
    </row>
    <row r="165" spans="1:52" x14ac:dyDescent="0.3">
      <c r="A165" t="s">
        <v>164</v>
      </c>
      <c r="B165" t="s">
        <v>383</v>
      </c>
      <c r="C165" t="s">
        <v>442</v>
      </c>
      <c r="D165" t="s">
        <v>500</v>
      </c>
      <c r="E165">
        <v>181</v>
      </c>
      <c r="F165">
        <v>0.16298343241214752</v>
      </c>
      <c r="G165">
        <v>0</v>
      </c>
      <c r="H165">
        <v>0.21146488189697266</v>
      </c>
      <c r="I165">
        <v>0.25730490684509277</v>
      </c>
      <c r="J165">
        <v>0.12712447345256805</v>
      </c>
      <c r="K165">
        <v>4.9278751015663147E-2</v>
      </c>
      <c r="L165">
        <v>0</v>
      </c>
      <c r="M165">
        <v>21162.154296875</v>
      </c>
      <c r="N165">
        <v>1.0602247714996338</v>
      </c>
      <c r="O165">
        <v>0</v>
      </c>
      <c r="P165">
        <v>1</v>
      </c>
      <c r="Q165">
        <v>0</v>
      </c>
      <c r="R165">
        <v>0</v>
      </c>
      <c r="T165">
        <v>0.40223628282546997</v>
      </c>
      <c r="U165">
        <v>7.7208562288433313E-4</v>
      </c>
      <c r="V165">
        <v>0.11713330447673798</v>
      </c>
      <c r="W165">
        <v>4.2450115084648132E-2</v>
      </c>
      <c r="X165">
        <v>0.21146488189697266</v>
      </c>
      <c r="Y165">
        <v>0.25730490684509277</v>
      </c>
      <c r="Z165">
        <v>0</v>
      </c>
      <c r="AA165">
        <v>0</v>
      </c>
      <c r="AB165">
        <v>0</v>
      </c>
      <c r="AC165">
        <v>1</v>
      </c>
      <c r="AD165">
        <v>0</v>
      </c>
      <c r="AE165">
        <v>0</v>
      </c>
      <c r="AH165">
        <v>3830350</v>
      </c>
      <c r="AI165">
        <v>0</v>
      </c>
      <c r="AJ165">
        <v>1007.181640625</v>
      </c>
      <c r="AK165">
        <v>195.66000000000003</v>
      </c>
      <c r="AL165">
        <v>182.56</v>
      </c>
      <c r="AM165">
        <v>182.56</v>
      </c>
      <c r="AN165">
        <v>21162.154296875</v>
      </c>
      <c r="AO165">
        <v>0</v>
      </c>
      <c r="AP165">
        <v>1007.181640625</v>
      </c>
      <c r="AQ165">
        <v>182.33</v>
      </c>
      <c r="AR165">
        <v>13.89</v>
      </c>
      <c r="AS165">
        <v>183.15</v>
      </c>
      <c r="AT165">
        <v>0</v>
      </c>
      <c r="AU165">
        <v>0.17610000000000001</v>
      </c>
      <c r="AV165">
        <v>38.729793548583984</v>
      </c>
      <c r="AW165">
        <v>47.125392913818359</v>
      </c>
      <c r="AX165">
        <v>0.4116215705871582</v>
      </c>
      <c r="AY165">
        <v>0</v>
      </c>
      <c r="AZ165">
        <v>0</v>
      </c>
    </row>
    <row r="166" spans="1:52" x14ac:dyDescent="0.3">
      <c r="A166" t="s">
        <v>165</v>
      </c>
      <c r="B166" t="s">
        <v>384</v>
      </c>
      <c r="C166" t="s">
        <v>476</v>
      </c>
      <c r="D166" t="s">
        <v>534</v>
      </c>
      <c r="E166">
        <v>491.55999999999995</v>
      </c>
      <c r="F166">
        <v>0.19631378352642059</v>
      </c>
      <c r="G166">
        <v>0</v>
      </c>
      <c r="H166">
        <v>0.18557173013687134</v>
      </c>
      <c r="I166">
        <v>0.34196007251739502</v>
      </c>
      <c r="J166">
        <v>0.15078429877758026</v>
      </c>
      <c r="K166">
        <v>5.8890398591756821E-2</v>
      </c>
      <c r="L166">
        <v>0</v>
      </c>
      <c r="M166">
        <v>16284.4208984375</v>
      </c>
      <c r="N166">
        <v>1.146249532699585</v>
      </c>
      <c r="O166">
        <v>0</v>
      </c>
      <c r="P166">
        <v>0</v>
      </c>
      <c r="Q166">
        <v>0</v>
      </c>
      <c r="R166">
        <v>1</v>
      </c>
      <c r="S166">
        <v>7918.10791015625</v>
      </c>
      <c r="T166">
        <v>0.49310654401779175</v>
      </c>
      <c r="U166">
        <v>0</v>
      </c>
      <c r="V166">
        <v>0.10815940052270889</v>
      </c>
      <c r="W166">
        <v>3.9848193526268005E-2</v>
      </c>
      <c r="X166">
        <v>0.18595825135707855</v>
      </c>
      <c r="Y166">
        <v>0.33206832408905029</v>
      </c>
      <c r="Z166">
        <v>0</v>
      </c>
      <c r="AA166">
        <v>0</v>
      </c>
      <c r="AB166">
        <v>0</v>
      </c>
      <c r="AC166">
        <v>0</v>
      </c>
      <c r="AD166">
        <v>0</v>
      </c>
      <c r="AE166">
        <v>1</v>
      </c>
      <c r="AF166">
        <v>1.0637569427490234</v>
      </c>
      <c r="AG166">
        <v>527</v>
      </c>
      <c r="AH166">
        <v>8004770</v>
      </c>
      <c r="AI166">
        <v>244.63340759277344</v>
      </c>
      <c r="AJ166">
        <v>1384.052734375</v>
      </c>
      <c r="AK166">
        <v>540.4899999999999</v>
      </c>
      <c r="AL166">
        <v>504.3</v>
      </c>
      <c r="AM166">
        <v>504.3</v>
      </c>
      <c r="AN166">
        <v>16597.611328125</v>
      </c>
      <c r="AO166">
        <v>313.19064331054688</v>
      </c>
      <c r="AP166">
        <v>1070.8623046875</v>
      </c>
      <c r="AQ166">
        <v>504.71000000000004</v>
      </c>
      <c r="AR166">
        <v>43.4</v>
      </c>
      <c r="AS166">
        <v>505.62</v>
      </c>
      <c r="AT166">
        <v>0</v>
      </c>
      <c r="AU166">
        <v>0.20669999999999999</v>
      </c>
      <c r="AV166">
        <v>93.828781127929688</v>
      </c>
      <c r="AW166">
        <v>172.90185546875</v>
      </c>
      <c r="AX166">
        <v>0.50321370363235474</v>
      </c>
      <c r="AY166">
        <v>0</v>
      </c>
      <c r="AZ166">
        <v>0</v>
      </c>
    </row>
    <row r="167" spans="1:52" x14ac:dyDescent="0.3">
      <c r="A167" t="s">
        <v>166</v>
      </c>
      <c r="B167" t="s">
        <v>385</v>
      </c>
      <c r="C167" t="s">
        <v>442</v>
      </c>
      <c r="D167" t="s">
        <v>500</v>
      </c>
      <c r="E167">
        <v>230.9</v>
      </c>
      <c r="F167">
        <v>0.23386748135089874</v>
      </c>
      <c r="G167">
        <v>8.661758154630661E-3</v>
      </c>
      <c r="H167">
        <v>0</v>
      </c>
      <c r="I167">
        <v>0</v>
      </c>
      <c r="J167">
        <v>9.1643646359443665E-2</v>
      </c>
      <c r="K167">
        <v>5.7144802063703537E-2</v>
      </c>
      <c r="L167">
        <v>0</v>
      </c>
      <c r="M167">
        <v>19788.783203125</v>
      </c>
      <c r="N167">
        <v>0.93541038036346436</v>
      </c>
      <c r="O167">
        <v>0</v>
      </c>
      <c r="P167">
        <v>0</v>
      </c>
      <c r="Q167">
        <v>1</v>
      </c>
      <c r="R167">
        <v>0</v>
      </c>
      <c r="T167">
        <v>0.54972231388092041</v>
      </c>
      <c r="U167">
        <v>1.1827340349555016E-2</v>
      </c>
      <c r="V167">
        <v>9.1404907405376434E-2</v>
      </c>
      <c r="W167">
        <v>5.1510952413082123E-2</v>
      </c>
      <c r="X167">
        <v>0</v>
      </c>
      <c r="Y167">
        <v>0</v>
      </c>
      <c r="Z167">
        <v>0</v>
      </c>
      <c r="AA167">
        <v>0</v>
      </c>
      <c r="AB167">
        <v>0</v>
      </c>
      <c r="AC167">
        <v>0</v>
      </c>
      <c r="AD167">
        <v>1</v>
      </c>
      <c r="AE167">
        <v>0</v>
      </c>
      <c r="AH167">
        <v>4569230</v>
      </c>
      <c r="AI167">
        <v>4.5474233627319336</v>
      </c>
      <c r="AJ167">
        <v>1014.1875</v>
      </c>
      <c r="AK167">
        <v>246.32</v>
      </c>
      <c r="AL167">
        <v>229.83</v>
      </c>
      <c r="AM167">
        <v>229.83</v>
      </c>
      <c r="AN167">
        <v>19788.783203125</v>
      </c>
      <c r="AO167">
        <v>0</v>
      </c>
      <c r="AP167">
        <v>1014.1875</v>
      </c>
      <c r="AQ167">
        <v>229.94</v>
      </c>
      <c r="AR167">
        <v>19.91</v>
      </c>
      <c r="AS167">
        <v>230.44</v>
      </c>
      <c r="AT167">
        <v>0</v>
      </c>
      <c r="AU167">
        <v>0.25390000000000001</v>
      </c>
      <c r="AV167">
        <v>0</v>
      </c>
      <c r="AW167">
        <v>0</v>
      </c>
      <c r="AX167">
        <v>0.51411980390548706</v>
      </c>
      <c r="AY167">
        <v>0</v>
      </c>
      <c r="AZ167">
        <v>0</v>
      </c>
    </row>
    <row r="168" spans="1:52" x14ac:dyDescent="0.3">
      <c r="A168" t="s">
        <v>167</v>
      </c>
      <c r="B168" t="s">
        <v>386</v>
      </c>
      <c r="C168" t="s">
        <v>440</v>
      </c>
      <c r="D168" t="s">
        <v>498</v>
      </c>
      <c r="E168">
        <v>22</v>
      </c>
      <c r="F168">
        <v>0.11045454442501068</v>
      </c>
      <c r="G168">
        <v>0</v>
      </c>
      <c r="H168">
        <v>7.8947365283966064E-2</v>
      </c>
      <c r="I168">
        <v>0</v>
      </c>
      <c r="J168">
        <v>0</v>
      </c>
      <c r="K168">
        <v>0.10199936479330063</v>
      </c>
      <c r="L168">
        <v>1</v>
      </c>
      <c r="M168">
        <v>16717.091796875</v>
      </c>
      <c r="N168">
        <v>0.97823220491409302</v>
      </c>
      <c r="O168">
        <v>0</v>
      </c>
      <c r="P168">
        <v>1</v>
      </c>
      <c r="Q168">
        <v>0</v>
      </c>
      <c r="R168">
        <v>0</v>
      </c>
      <c r="S168">
        <v>12542.7724609375</v>
      </c>
      <c r="T168">
        <v>0.38155263662338257</v>
      </c>
      <c r="U168">
        <v>0</v>
      </c>
      <c r="V168">
        <v>0</v>
      </c>
      <c r="W168">
        <v>4.5454546809196472E-2</v>
      </c>
      <c r="X168">
        <v>0</v>
      </c>
      <c r="Y168">
        <v>0</v>
      </c>
      <c r="Z168">
        <v>1</v>
      </c>
      <c r="AA168">
        <v>0</v>
      </c>
      <c r="AB168">
        <v>0</v>
      </c>
      <c r="AC168">
        <v>1</v>
      </c>
      <c r="AD168">
        <v>0</v>
      </c>
      <c r="AE168">
        <v>0</v>
      </c>
      <c r="AF168">
        <v>0.82297354936599731</v>
      </c>
      <c r="AG168">
        <v>22</v>
      </c>
      <c r="AH168">
        <v>367776.03125</v>
      </c>
      <c r="AI168">
        <v>29.181818008422852</v>
      </c>
      <c r="AJ168">
        <v>2928.8642578125</v>
      </c>
      <c r="AK168">
        <v>18.12</v>
      </c>
      <c r="AL168">
        <v>16.91</v>
      </c>
      <c r="AM168">
        <v>19.95</v>
      </c>
      <c r="AN168">
        <v>17220.091796875</v>
      </c>
      <c r="AO168">
        <v>503</v>
      </c>
      <c r="AP168">
        <v>2425.8642578125</v>
      </c>
      <c r="AQ168">
        <v>19.439999999999998</v>
      </c>
      <c r="AR168">
        <v>4</v>
      </c>
      <c r="AS168">
        <v>19.439999999999998</v>
      </c>
      <c r="AT168">
        <v>0</v>
      </c>
      <c r="AU168">
        <v>0.19339999999999999</v>
      </c>
      <c r="AV168">
        <v>1.5347367525100708</v>
      </c>
      <c r="AW168">
        <v>0</v>
      </c>
      <c r="AX168">
        <v>0.17561262845993042</v>
      </c>
      <c r="AY168">
        <v>0</v>
      </c>
      <c r="AZ168">
        <v>0</v>
      </c>
    </row>
    <row r="169" spans="1:52" x14ac:dyDescent="0.3">
      <c r="A169" t="s">
        <v>168</v>
      </c>
      <c r="B169" t="s">
        <v>387</v>
      </c>
      <c r="C169" t="s">
        <v>469</v>
      </c>
      <c r="D169" t="s">
        <v>527</v>
      </c>
      <c r="E169">
        <v>487.71999999999991</v>
      </c>
      <c r="F169">
        <v>0.24706798791885376</v>
      </c>
      <c r="G169">
        <v>0</v>
      </c>
      <c r="H169">
        <v>0.1785789430141449</v>
      </c>
      <c r="I169">
        <v>0.38072061538696289</v>
      </c>
      <c r="J169">
        <v>9.2100039124488831E-2</v>
      </c>
      <c r="K169">
        <v>7.4853703379631042E-2</v>
      </c>
      <c r="L169">
        <v>0</v>
      </c>
      <c r="M169">
        <v>17157.4921875</v>
      </c>
      <c r="N169">
        <v>1.0476158857345581</v>
      </c>
      <c r="O169">
        <v>1</v>
      </c>
      <c r="P169">
        <v>0</v>
      </c>
      <c r="Q169">
        <v>0</v>
      </c>
      <c r="R169">
        <v>0</v>
      </c>
      <c r="S169">
        <v>7483.47265625</v>
      </c>
      <c r="T169">
        <v>0.38155263662338257</v>
      </c>
      <c r="U169">
        <v>0</v>
      </c>
      <c r="V169">
        <v>8.4482759237289429E-2</v>
      </c>
      <c r="W169">
        <v>4.3103441596031189E-2</v>
      </c>
      <c r="X169">
        <v>0.17758621275424957</v>
      </c>
      <c r="Y169">
        <v>0.37758621573448181</v>
      </c>
      <c r="Z169">
        <v>0</v>
      </c>
      <c r="AA169">
        <v>0</v>
      </c>
      <c r="AB169">
        <v>1</v>
      </c>
      <c r="AC169">
        <v>0</v>
      </c>
      <c r="AD169">
        <v>0</v>
      </c>
      <c r="AE169">
        <v>0</v>
      </c>
      <c r="AF169">
        <v>0.95045262575149536</v>
      </c>
      <c r="AG169">
        <v>580</v>
      </c>
      <c r="AH169">
        <v>8368052</v>
      </c>
      <c r="AI169">
        <v>770.63067626953125</v>
      </c>
      <c r="AJ169">
        <v>4504.09375</v>
      </c>
      <c r="AK169">
        <v>511.12</v>
      </c>
      <c r="AL169">
        <v>476.9</v>
      </c>
      <c r="AM169">
        <v>478.34</v>
      </c>
      <c r="AN169">
        <v>17287.74609375</v>
      </c>
      <c r="AO169">
        <v>130.25302124023438</v>
      </c>
      <c r="AP169">
        <v>4373.83984375</v>
      </c>
      <c r="AQ169">
        <v>464.17</v>
      </c>
      <c r="AR169">
        <v>28.7</v>
      </c>
      <c r="AS169">
        <v>465.1</v>
      </c>
      <c r="AT169">
        <v>0</v>
      </c>
      <c r="AU169">
        <v>0.30209999999999998</v>
      </c>
      <c r="AV169">
        <v>83.05706787109375</v>
      </c>
      <c r="AW169">
        <v>177.07315063476563</v>
      </c>
      <c r="AX169">
        <v>0.38064068555831909</v>
      </c>
      <c r="AY169">
        <v>0</v>
      </c>
      <c r="AZ169">
        <v>0</v>
      </c>
    </row>
    <row r="170" spans="1:52" x14ac:dyDescent="0.3">
      <c r="A170" t="s">
        <v>169</v>
      </c>
      <c r="B170" t="s">
        <v>388</v>
      </c>
      <c r="C170" t="s">
        <v>465</v>
      </c>
      <c r="D170" t="s">
        <v>523</v>
      </c>
      <c r="E170">
        <v>191.95</v>
      </c>
      <c r="F170">
        <v>5.2096899598836899E-2</v>
      </c>
      <c r="G170">
        <v>0</v>
      </c>
      <c r="H170">
        <v>0.21146488189697266</v>
      </c>
      <c r="I170">
        <v>0.25730490684509277</v>
      </c>
      <c r="J170">
        <v>0.12945972383022308</v>
      </c>
      <c r="K170">
        <v>6.7978739738464355E-2</v>
      </c>
      <c r="L170">
        <v>0</v>
      </c>
      <c r="M170">
        <v>15631.904296875</v>
      </c>
      <c r="N170">
        <v>1.03728187084198</v>
      </c>
      <c r="O170">
        <v>0</v>
      </c>
      <c r="P170">
        <v>1</v>
      </c>
      <c r="Q170">
        <v>0</v>
      </c>
      <c r="R170">
        <v>0</v>
      </c>
      <c r="T170">
        <v>0.23758694529533386</v>
      </c>
      <c r="U170">
        <v>6.1212823493406177E-4</v>
      </c>
      <c r="V170">
        <v>0.11496299505233765</v>
      </c>
      <c r="W170">
        <v>4.9421347677707672E-2</v>
      </c>
      <c r="X170">
        <v>0.21146488189697266</v>
      </c>
      <c r="Y170">
        <v>0.25730490684509277</v>
      </c>
      <c r="Z170">
        <v>0</v>
      </c>
      <c r="AA170">
        <v>0</v>
      </c>
      <c r="AB170">
        <v>0</v>
      </c>
      <c r="AC170">
        <v>1</v>
      </c>
      <c r="AD170">
        <v>0</v>
      </c>
      <c r="AE170">
        <v>0</v>
      </c>
      <c r="AH170">
        <v>3000544</v>
      </c>
      <c r="AI170">
        <v>52.633499145507813</v>
      </c>
      <c r="AJ170">
        <v>1023.8193359375</v>
      </c>
      <c r="AK170">
        <v>163.99</v>
      </c>
      <c r="AL170">
        <v>153.01</v>
      </c>
      <c r="AM170">
        <v>153.01</v>
      </c>
      <c r="AN170">
        <v>15822.8134765625</v>
      </c>
      <c r="AO170">
        <v>190.90908813476563</v>
      </c>
      <c r="AP170">
        <v>832.91015625</v>
      </c>
      <c r="AQ170">
        <v>157.31</v>
      </c>
      <c r="AR170">
        <v>10</v>
      </c>
      <c r="AS170">
        <v>157.31</v>
      </c>
      <c r="AT170">
        <v>0</v>
      </c>
      <c r="AU170">
        <v>5.0900000000000008E-2</v>
      </c>
      <c r="AV170">
        <v>33.265541076660156</v>
      </c>
      <c r="AW170">
        <v>40.476634979248047</v>
      </c>
      <c r="AX170">
        <v>0.28151574730873108</v>
      </c>
      <c r="AY170">
        <v>0</v>
      </c>
      <c r="AZ170">
        <v>0</v>
      </c>
    </row>
    <row r="171" spans="1:52" x14ac:dyDescent="0.3">
      <c r="A171" t="s">
        <v>170</v>
      </c>
      <c r="B171" t="s">
        <v>389</v>
      </c>
      <c r="C171" t="s">
        <v>483</v>
      </c>
      <c r="D171" t="s">
        <v>541</v>
      </c>
      <c r="E171">
        <v>881.52999999999986</v>
      </c>
      <c r="F171">
        <v>0.54989618062973022</v>
      </c>
      <c r="G171">
        <v>0.35393008589744568</v>
      </c>
      <c r="H171">
        <v>0.18759506940841675</v>
      </c>
      <c r="I171">
        <v>0.26068907976150513</v>
      </c>
      <c r="J171">
        <v>0.10729026794433594</v>
      </c>
      <c r="K171">
        <v>9.5900028944015503E-2</v>
      </c>
      <c r="L171">
        <v>0</v>
      </c>
      <c r="M171">
        <v>20383.9296875</v>
      </c>
      <c r="N171">
        <v>1.0706710815429688</v>
      </c>
      <c r="O171">
        <v>1</v>
      </c>
      <c r="P171">
        <v>0</v>
      </c>
      <c r="Q171">
        <v>0</v>
      </c>
      <c r="R171">
        <v>0</v>
      </c>
      <c r="S171">
        <v>14233.013671875</v>
      </c>
      <c r="T171">
        <v>0.71766531467437744</v>
      </c>
      <c r="U171">
        <v>0.3832952082157135</v>
      </c>
      <c r="V171">
        <v>0.10068649798631668</v>
      </c>
      <c r="W171">
        <v>9.1533184051513672E-2</v>
      </c>
      <c r="X171">
        <v>0.18077802658081055</v>
      </c>
      <c r="Y171">
        <v>0.27574369311332703</v>
      </c>
      <c r="Z171">
        <v>0</v>
      </c>
      <c r="AA171">
        <v>0.45652174949645996</v>
      </c>
      <c r="AB171">
        <v>1</v>
      </c>
      <c r="AC171">
        <v>0</v>
      </c>
      <c r="AD171">
        <v>0</v>
      </c>
      <c r="AE171">
        <v>0</v>
      </c>
      <c r="AF171">
        <v>1.7519675493240356</v>
      </c>
      <c r="AG171">
        <v>874</v>
      </c>
      <c r="AH171">
        <v>17969046</v>
      </c>
      <c r="AI171">
        <v>2860.801025390625</v>
      </c>
      <c r="AJ171">
        <v>5143.759765625</v>
      </c>
      <c r="AK171">
        <v>1032.4000000000001</v>
      </c>
      <c r="AL171">
        <v>963.28</v>
      </c>
      <c r="AM171">
        <v>963.28</v>
      </c>
      <c r="AN171">
        <v>20410.51171875</v>
      </c>
      <c r="AO171">
        <v>26.581058502197266</v>
      </c>
      <c r="AP171">
        <v>5117.177734375</v>
      </c>
      <c r="AQ171">
        <v>860.66</v>
      </c>
      <c r="AR171">
        <v>114.08</v>
      </c>
      <c r="AS171">
        <v>860.66000000000008</v>
      </c>
      <c r="AT171">
        <v>266</v>
      </c>
      <c r="AU171">
        <v>0.63990000000000002</v>
      </c>
      <c r="AV171">
        <v>161.45556640625</v>
      </c>
      <c r="AW171">
        <v>224.36466979980469</v>
      </c>
      <c r="AX171">
        <v>0.56151318550109863</v>
      </c>
      <c r="AY171">
        <v>2349124</v>
      </c>
      <c r="AZ171">
        <v>1608031</v>
      </c>
    </row>
    <row r="172" spans="1:52" x14ac:dyDescent="0.3">
      <c r="A172" t="s">
        <v>171</v>
      </c>
      <c r="B172" t="s">
        <v>390</v>
      </c>
      <c r="C172" t="s">
        <v>464</v>
      </c>
      <c r="D172" t="s">
        <v>522</v>
      </c>
      <c r="E172">
        <v>257.33999999999997</v>
      </c>
      <c r="F172">
        <v>0.22149685025215149</v>
      </c>
      <c r="G172">
        <v>0</v>
      </c>
      <c r="H172">
        <v>0.12216921895742416</v>
      </c>
      <c r="I172">
        <v>0</v>
      </c>
      <c r="J172">
        <v>0.14494390785694122</v>
      </c>
      <c r="K172">
        <v>4.1484832763671875E-2</v>
      </c>
      <c r="L172">
        <v>0</v>
      </c>
      <c r="M172">
        <v>17921.62109375</v>
      </c>
      <c r="N172">
        <v>0.89262425899505615</v>
      </c>
      <c r="O172">
        <v>0</v>
      </c>
      <c r="P172">
        <v>0</v>
      </c>
      <c r="Q172">
        <v>1</v>
      </c>
      <c r="R172">
        <v>0</v>
      </c>
      <c r="S172">
        <v>10535.9462890625</v>
      </c>
      <c r="T172">
        <v>0.6104312539100647</v>
      </c>
      <c r="U172">
        <v>0</v>
      </c>
      <c r="V172">
        <v>0.16083915531635284</v>
      </c>
      <c r="W172">
        <v>5.5944055318832397E-2</v>
      </c>
      <c r="X172">
        <v>0.11188811063766479</v>
      </c>
      <c r="Y172">
        <v>0</v>
      </c>
      <c r="Z172">
        <v>0</v>
      </c>
      <c r="AA172">
        <v>1</v>
      </c>
      <c r="AB172">
        <v>0</v>
      </c>
      <c r="AC172">
        <v>0</v>
      </c>
      <c r="AD172">
        <v>1</v>
      </c>
      <c r="AE172">
        <v>0</v>
      </c>
      <c r="AF172">
        <v>1.0709457397460938</v>
      </c>
      <c r="AG172">
        <v>143</v>
      </c>
      <c r="AH172">
        <v>4611950</v>
      </c>
      <c r="AI172">
        <v>249.27333068847656</v>
      </c>
      <c r="AJ172">
        <v>568.095703125</v>
      </c>
      <c r="AK172">
        <v>299.14999999999998</v>
      </c>
      <c r="AL172">
        <v>279.12</v>
      </c>
      <c r="AM172">
        <v>279.12</v>
      </c>
      <c r="AN172">
        <v>17921.62109375</v>
      </c>
      <c r="AO172">
        <v>0</v>
      </c>
      <c r="AP172">
        <v>568.095703125</v>
      </c>
      <c r="AQ172">
        <v>270.62</v>
      </c>
      <c r="AR172">
        <v>10.83</v>
      </c>
      <c r="AS172">
        <v>271.05</v>
      </c>
      <c r="AT172">
        <v>1</v>
      </c>
      <c r="AU172">
        <v>0.24629999999999996</v>
      </c>
      <c r="AV172">
        <v>33.113967895507813</v>
      </c>
      <c r="AW172">
        <v>0</v>
      </c>
      <c r="AX172">
        <v>0.60302388668060303</v>
      </c>
      <c r="AY172">
        <v>0</v>
      </c>
      <c r="AZ172">
        <v>0</v>
      </c>
    </row>
    <row r="173" spans="1:52" x14ac:dyDescent="0.3">
      <c r="A173" t="s">
        <v>172</v>
      </c>
      <c r="B173" t="s">
        <v>391</v>
      </c>
      <c r="C173" t="s">
        <v>464</v>
      </c>
      <c r="D173" t="s">
        <v>522</v>
      </c>
      <c r="E173">
        <v>59.739999999999995</v>
      </c>
      <c r="F173">
        <v>0.10780046880245209</v>
      </c>
      <c r="G173">
        <v>0</v>
      </c>
      <c r="H173">
        <v>6.2343358993530273E-2</v>
      </c>
      <c r="I173">
        <v>0</v>
      </c>
      <c r="J173">
        <v>5.0844389945268631E-2</v>
      </c>
      <c r="K173">
        <v>6.4455382525920868E-2</v>
      </c>
      <c r="L173">
        <v>1</v>
      </c>
      <c r="M173">
        <v>16597.673828125</v>
      </c>
      <c r="N173">
        <v>0.88662761449813843</v>
      </c>
      <c r="O173">
        <v>0</v>
      </c>
      <c r="P173">
        <v>1</v>
      </c>
      <c r="Q173">
        <v>0</v>
      </c>
      <c r="R173">
        <v>0</v>
      </c>
      <c r="S173">
        <v>9829.453125</v>
      </c>
      <c r="T173">
        <v>0.47727274894714355</v>
      </c>
      <c r="U173">
        <v>0</v>
      </c>
      <c r="V173">
        <v>5.2631579339504242E-2</v>
      </c>
      <c r="W173">
        <v>3.5087719559669495E-2</v>
      </c>
      <c r="X173">
        <v>1.7543859779834747E-2</v>
      </c>
      <c r="Y173">
        <v>0</v>
      </c>
      <c r="Z173">
        <v>1</v>
      </c>
      <c r="AA173">
        <v>0</v>
      </c>
      <c r="AB173">
        <v>0</v>
      </c>
      <c r="AC173">
        <v>1</v>
      </c>
      <c r="AD173">
        <v>0</v>
      </c>
      <c r="AE173">
        <v>0</v>
      </c>
      <c r="AF173">
        <v>0.96585851907730103</v>
      </c>
      <c r="AG173">
        <v>57</v>
      </c>
      <c r="AH173">
        <v>991545.0625</v>
      </c>
      <c r="AI173">
        <v>206.22698974609375</v>
      </c>
      <c r="AJ173">
        <v>1976.900390625</v>
      </c>
      <c r="AK173">
        <v>54.519999999999996</v>
      </c>
      <c r="AL173">
        <v>50.87</v>
      </c>
      <c r="AM173">
        <v>50.87</v>
      </c>
      <c r="AN173">
        <v>16597.673828125</v>
      </c>
      <c r="AO173">
        <v>0</v>
      </c>
      <c r="AP173">
        <v>1976.900390625</v>
      </c>
      <c r="AQ173">
        <v>56.43</v>
      </c>
      <c r="AR173">
        <v>6</v>
      </c>
      <c r="AS173">
        <v>56.43</v>
      </c>
      <c r="AT173">
        <v>0</v>
      </c>
      <c r="AU173">
        <v>0.10009999999999999</v>
      </c>
      <c r="AV173">
        <v>3.5180356502532959</v>
      </c>
      <c r="AW173">
        <v>0</v>
      </c>
      <c r="AX173">
        <v>0.66304820775985718</v>
      </c>
      <c r="AY173">
        <v>0</v>
      </c>
      <c r="AZ173">
        <v>0</v>
      </c>
    </row>
    <row r="174" spans="1:52" x14ac:dyDescent="0.3">
      <c r="A174" t="s">
        <v>173</v>
      </c>
      <c r="B174" t="s">
        <v>392</v>
      </c>
      <c r="C174" t="s">
        <v>450</v>
      </c>
      <c r="D174" t="s">
        <v>508</v>
      </c>
      <c r="E174">
        <v>23.75</v>
      </c>
      <c r="F174">
        <v>0.10947368294000626</v>
      </c>
      <c r="G174">
        <v>0</v>
      </c>
      <c r="H174">
        <v>4.3478261679410934E-2</v>
      </c>
      <c r="I174">
        <v>0</v>
      </c>
      <c r="J174">
        <v>0.10829266160726547</v>
      </c>
      <c r="K174">
        <v>0.15098252892494202</v>
      </c>
      <c r="L174">
        <v>1</v>
      </c>
      <c r="M174">
        <v>23819.748046875</v>
      </c>
      <c r="N174">
        <v>1.0268193483352661</v>
      </c>
      <c r="O174">
        <v>0</v>
      </c>
      <c r="P174">
        <v>1</v>
      </c>
      <c r="Q174">
        <v>0</v>
      </c>
      <c r="R174">
        <v>0</v>
      </c>
      <c r="S174">
        <v>11706.2802734375</v>
      </c>
      <c r="T174">
        <v>0.71245062351226807</v>
      </c>
      <c r="U174">
        <v>0</v>
      </c>
      <c r="V174">
        <v>0.15999999642372131</v>
      </c>
      <c r="W174">
        <v>7.9999998211860657E-2</v>
      </c>
      <c r="X174">
        <v>0</v>
      </c>
      <c r="Y174">
        <v>0</v>
      </c>
      <c r="Z174">
        <v>1</v>
      </c>
      <c r="AA174">
        <v>0</v>
      </c>
      <c r="AB174">
        <v>0</v>
      </c>
      <c r="AC174">
        <v>1</v>
      </c>
      <c r="AD174">
        <v>0</v>
      </c>
      <c r="AE174">
        <v>0</v>
      </c>
      <c r="AF174">
        <v>1.3565162420272827</v>
      </c>
      <c r="AG174">
        <v>25</v>
      </c>
      <c r="AH174">
        <v>565719</v>
      </c>
      <c r="AI174">
        <v>5744.88427734375</v>
      </c>
      <c r="AJ174">
        <v>12378.9482421875</v>
      </c>
      <c r="AK174">
        <v>24.57</v>
      </c>
      <c r="AL174">
        <v>22.93</v>
      </c>
      <c r="AM174">
        <v>23.85</v>
      </c>
      <c r="AN174">
        <v>23819.748046875</v>
      </c>
      <c r="AO174">
        <v>0</v>
      </c>
      <c r="AP174">
        <v>12378.9482421875</v>
      </c>
      <c r="AQ174">
        <v>25.5</v>
      </c>
      <c r="AR174">
        <v>3</v>
      </c>
      <c r="AS174">
        <v>25.5</v>
      </c>
      <c r="AT174">
        <v>0</v>
      </c>
      <c r="AU174">
        <v>0.11489999999999999</v>
      </c>
      <c r="AV174">
        <v>1.1086956262588501</v>
      </c>
      <c r="AW174">
        <v>0</v>
      </c>
      <c r="AX174">
        <v>0.95652174949645996</v>
      </c>
      <c r="AY174">
        <v>0</v>
      </c>
      <c r="AZ174">
        <v>0</v>
      </c>
    </row>
    <row r="175" spans="1:52" x14ac:dyDescent="0.3">
      <c r="A175" t="s">
        <v>174</v>
      </c>
      <c r="B175" t="s">
        <v>393</v>
      </c>
      <c r="C175" t="s">
        <v>439</v>
      </c>
      <c r="D175" t="s">
        <v>497</v>
      </c>
      <c r="E175">
        <v>182.5</v>
      </c>
      <c r="F175">
        <v>9.9780820310115814E-2</v>
      </c>
      <c r="G175">
        <v>2.7397261001169682E-3</v>
      </c>
      <c r="H175">
        <v>0.13808426260948181</v>
      </c>
      <c r="I175">
        <v>0</v>
      </c>
      <c r="J175">
        <v>7.1757324039936066E-2</v>
      </c>
      <c r="K175">
        <v>6.1095219105482101E-2</v>
      </c>
      <c r="L175">
        <v>0</v>
      </c>
      <c r="M175">
        <v>19287.501953125</v>
      </c>
      <c r="N175">
        <v>0.89810526371002197</v>
      </c>
      <c r="O175">
        <v>0</v>
      </c>
      <c r="P175">
        <v>0</v>
      </c>
      <c r="Q175">
        <v>0</v>
      </c>
      <c r="R175">
        <v>1</v>
      </c>
      <c r="S175">
        <v>12330.3828125</v>
      </c>
      <c r="T175">
        <v>0.28182271122932434</v>
      </c>
      <c r="U175">
        <v>1.5306122601032257E-2</v>
      </c>
      <c r="V175">
        <v>5.6122448295354843E-2</v>
      </c>
      <c r="W175">
        <v>8.6734697222709656E-2</v>
      </c>
      <c r="X175">
        <v>0.16326530277729034</v>
      </c>
      <c r="Y175">
        <v>0</v>
      </c>
      <c r="Z175">
        <v>0</v>
      </c>
      <c r="AA175">
        <v>1</v>
      </c>
      <c r="AB175">
        <v>0</v>
      </c>
      <c r="AC175">
        <v>0</v>
      </c>
      <c r="AD175">
        <v>0</v>
      </c>
      <c r="AE175">
        <v>1</v>
      </c>
      <c r="AF175">
        <v>0.90981131792068481</v>
      </c>
      <c r="AG175">
        <v>196</v>
      </c>
      <c r="AH175">
        <v>3519969</v>
      </c>
      <c r="AI175">
        <v>129.75341796875</v>
      </c>
      <c r="AJ175">
        <v>5850.3955078125</v>
      </c>
      <c r="AK175">
        <v>167.1</v>
      </c>
      <c r="AL175">
        <v>155.91</v>
      </c>
      <c r="AM175">
        <v>155.91</v>
      </c>
      <c r="AN175">
        <v>19287.501953125</v>
      </c>
      <c r="AO175">
        <v>0</v>
      </c>
      <c r="AP175">
        <v>5850.3955078125</v>
      </c>
      <c r="AQ175">
        <v>175.93</v>
      </c>
      <c r="AR175">
        <v>25.77</v>
      </c>
      <c r="AS175">
        <v>175.93</v>
      </c>
      <c r="AT175">
        <v>2</v>
      </c>
      <c r="AU175">
        <v>0.11579999999999999</v>
      </c>
      <c r="AV175">
        <v>24.29316520690918</v>
      </c>
      <c r="AW175">
        <v>0</v>
      </c>
      <c r="AX175">
        <v>0.24690344929695129</v>
      </c>
      <c r="AY175">
        <v>65581</v>
      </c>
      <c r="AZ175">
        <v>50595</v>
      </c>
    </row>
    <row r="176" spans="1:52" x14ac:dyDescent="0.3">
      <c r="A176" t="s">
        <v>175</v>
      </c>
      <c r="B176" t="s">
        <v>394</v>
      </c>
      <c r="C176" t="s">
        <v>452</v>
      </c>
      <c r="D176" t="s">
        <v>510</v>
      </c>
      <c r="E176">
        <v>78.149999999999991</v>
      </c>
      <c r="F176">
        <v>0.16212412714958191</v>
      </c>
      <c r="G176">
        <v>0</v>
      </c>
      <c r="H176">
        <v>0.10112448036670685</v>
      </c>
      <c r="I176">
        <v>0</v>
      </c>
      <c r="J176">
        <v>8.3364523947238922E-2</v>
      </c>
      <c r="K176">
        <v>2.4581568315625191E-2</v>
      </c>
      <c r="L176">
        <v>1</v>
      </c>
      <c r="M176">
        <v>16930.953125</v>
      </c>
      <c r="N176">
        <v>0.91485422849655151</v>
      </c>
      <c r="O176">
        <v>0</v>
      </c>
      <c r="P176">
        <v>1</v>
      </c>
      <c r="Q176">
        <v>0</v>
      </c>
      <c r="R176">
        <v>0</v>
      </c>
      <c r="S176">
        <v>14955.1298828125</v>
      </c>
      <c r="T176">
        <v>0.63190042972564697</v>
      </c>
      <c r="U176">
        <v>0</v>
      </c>
      <c r="V176">
        <v>9.7560971975326538E-2</v>
      </c>
      <c r="W176">
        <v>2.4390250444412231E-2</v>
      </c>
      <c r="X176">
        <v>8.5365854203701019E-2</v>
      </c>
      <c r="Y176">
        <v>0</v>
      </c>
      <c r="Z176">
        <v>1</v>
      </c>
      <c r="AA176">
        <v>0</v>
      </c>
      <c r="AB176">
        <v>0</v>
      </c>
      <c r="AC176">
        <v>1</v>
      </c>
      <c r="AD176">
        <v>0</v>
      </c>
      <c r="AE176">
        <v>0</v>
      </c>
      <c r="AF176">
        <v>0.98856043815612793</v>
      </c>
      <c r="AG176">
        <v>82</v>
      </c>
      <c r="AH176">
        <v>1323154</v>
      </c>
      <c r="AI176">
        <v>1770.8253173828125</v>
      </c>
      <c r="AJ176">
        <v>1796.1357421875</v>
      </c>
      <c r="AK176">
        <v>77.44</v>
      </c>
      <c r="AL176">
        <v>72.260000000000005</v>
      </c>
      <c r="AM176">
        <v>72.260000000000005</v>
      </c>
      <c r="AN176">
        <v>16930.953125</v>
      </c>
      <c r="AO176">
        <v>0</v>
      </c>
      <c r="AP176">
        <v>1796.1357421875</v>
      </c>
      <c r="AQ176">
        <v>79.039999999999992</v>
      </c>
      <c r="AR176">
        <v>10.91</v>
      </c>
      <c r="AS176">
        <v>79.45</v>
      </c>
      <c r="AT176">
        <v>0.56000000000000005</v>
      </c>
      <c r="AU176">
        <v>0.20499999999999999</v>
      </c>
      <c r="AV176">
        <v>8.0343399047851563</v>
      </c>
      <c r="AW176">
        <v>0</v>
      </c>
      <c r="AX176">
        <v>0.56149876117706299</v>
      </c>
      <c r="AY176">
        <v>63353</v>
      </c>
      <c r="AZ176">
        <v>48876</v>
      </c>
    </row>
    <row r="177" spans="1:52" x14ac:dyDescent="0.3">
      <c r="A177" t="s">
        <v>176</v>
      </c>
      <c r="B177" t="s">
        <v>395</v>
      </c>
      <c r="C177" t="s">
        <v>439</v>
      </c>
      <c r="D177" t="s">
        <v>497</v>
      </c>
      <c r="E177">
        <v>372.11</v>
      </c>
      <c r="F177">
        <v>0.10744135081768036</v>
      </c>
      <c r="G177">
        <v>5.8047352358698845E-3</v>
      </c>
      <c r="H177">
        <v>0.33048200607299805</v>
      </c>
      <c r="I177">
        <v>0.66951799392700195</v>
      </c>
      <c r="J177">
        <v>0.13245803117752075</v>
      </c>
      <c r="K177">
        <v>2.1796219050884247E-2</v>
      </c>
      <c r="L177">
        <v>0</v>
      </c>
      <c r="M177">
        <v>31439.232421875</v>
      </c>
      <c r="N177">
        <v>1.2140082120895386</v>
      </c>
      <c r="O177">
        <v>0</v>
      </c>
      <c r="P177">
        <v>1</v>
      </c>
      <c r="Q177">
        <v>0</v>
      </c>
      <c r="R177">
        <v>0</v>
      </c>
      <c r="S177">
        <v>14605.9248046875</v>
      </c>
      <c r="T177">
        <v>0.25757426023483276</v>
      </c>
      <c r="U177">
        <v>2.0790020935237408E-3</v>
      </c>
      <c r="V177">
        <v>0.10810811072587967</v>
      </c>
      <c r="W177">
        <v>2.4948026984930038E-2</v>
      </c>
      <c r="X177">
        <v>0.30353429913520813</v>
      </c>
      <c r="Y177">
        <v>0.69646567106246948</v>
      </c>
      <c r="Z177">
        <v>0</v>
      </c>
      <c r="AA177">
        <v>0.30353429913520813</v>
      </c>
      <c r="AB177">
        <v>0</v>
      </c>
      <c r="AC177">
        <v>1</v>
      </c>
      <c r="AD177">
        <v>0</v>
      </c>
      <c r="AE177">
        <v>0</v>
      </c>
      <c r="AF177">
        <v>1.0491752624511719</v>
      </c>
      <c r="AG177">
        <v>481</v>
      </c>
      <c r="AH177">
        <v>11698853</v>
      </c>
      <c r="AI177">
        <v>162.73683166503906</v>
      </c>
      <c r="AJ177">
        <v>10689.57421875</v>
      </c>
      <c r="AK177">
        <v>458.9</v>
      </c>
      <c r="AL177">
        <v>428.18</v>
      </c>
      <c r="AM177">
        <v>441.73</v>
      </c>
      <c r="AN177">
        <v>31439.232421875</v>
      </c>
      <c r="AO177">
        <v>0</v>
      </c>
      <c r="AP177">
        <v>10689.57421875</v>
      </c>
      <c r="AQ177">
        <v>392.21</v>
      </c>
      <c r="AR177">
        <v>0</v>
      </c>
      <c r="AS177">
        <v>392.21</v>
      </c>
      <c r="AT177">
        <v>4.9700000000000006</v>
      </c>
      <c r="AU177">
        <v>0.13213697508987535</v>
      </c>
      <c r="AV177">
        <v>129.61834716796875</v>
      </c>
      <c r="AW177">
        <v>262.59164428710938</v>
      </c>
      <c r="AX177">
        <v>0.24232795834541321</v>
      </c>
      <c r="AY177">
        <v>221937</v>
      </c>
      <c r="AZ177">
        <v>171219</v>
      </c>
    </row>
    <row r="178" spans="1:52" x14ac:dyDescent="0.3">
      <c r="A178" t="s">
        <v>177</v>
      </c>
      <c r="B178" t="s">
        <v>396</v>
      </c>
      <c r="C178" t="s">
        <v>456</v>
      </c>
      <c r="D178" t="s">
        <v>514</v>
      </c>
      <c r="E178">
        <v>819.2700000000001</v>
      </c>
      <c r="F178">
        <v>0.3008531928062439</v>
      </c>
      <c r="G178">
        <v>1.5928814187645912E-2</v>
      </c>
      <c r="H178">
        <v>0.28584453463554382</v>
      </c>
      <c r="I178">
        <v>0.70993304252624512</v>
      </c>
      <c r="J178">
        <v>0.14032924175262451</v>
      </c>
      <c r="K178">
        <v>4.2265299707651138E-2</v>
      </c>
      <c r="L178">
        <v>0</v>
      </c>
      <c r="M178">
        <v>30763.0859375</v>
      </c>
      <c r="N178">
        <v>1.2513211965560913</v>
      </c>
      <c r="O178">
        <v>1</v>
      </c>
      <c r="P178">
        <v>0</v>
      </c>
      <c r="Q178">
        <v>0</v>
      </c>
      <c r="R178">
        <v>0</v>
      </c>
      <c r="S178">
        <v>10741.0234375</v>
      </c>
      <c r="T178">
        <v>0.37445652484893799</v>
      </c>
      <c r="U178">
        <v>9.4517963007092476E-3</v>
      </c>
      <c r="V178">
        <v>0.12192816287279129</v>
      </c>
      <c r="W178">
        <v>2.079395018517971E-2</v>
      </c>
      <c r="X178">
        <v>0.27504727244377136</v>
      </c>
      <c r="Y178">
        <v>0.721172034740448</v>
      </c>
      <c r="Z178">
        <v>0</v>
      </c>
      <c r="AA178">
        <v>0</v>
      </c>
      <c r="AB178">
        <v>1</v>
      </c>
      <c r="AC178">
        <v>0</v>
      </c>
      <c r="AD178">
        <v>0</v>
      </c>
      <c r="AE178">
        <v>0</v>
      </c>
      <c r="AF178">
        <v>1.1014335155487061</v>
      </c>
      <c r="AG178">
        <v>1058</v>
      </c>
      <c r="AH178">
        <v>25203274</v>
      </c>
      <c r="AI178">
        <v>283.59393310546875</v>
      </c>
      <c r="AJ178">
        <v>6461.185546875</v>
      </c>
      <c r="AK178">
        <v>1180.02</v>
      </c>
      <c r="AL178">
        <v>1101.0200000000002</v>
      </c>
      <c r="AM178">
        <v>1156.51</v>
      </c>
      <c r="AN178">
        <v>30953.40625</v>
      </c>
      <c r="AO178">
        <v>190.31942749023438</v>
      </c>
      <c r="AP178">
        <v>6270.865234375</v>
      </c>
      <c r="AQ178">
        <v>948.64</v>
      </c>
      <c r="AR178">
        <v>0</v>
      </c>
      <c r="AS178">
        <v>954.17</v>
      </c>
      <c r="AT178">
        <v>24.12</v>
      </c>
      <c r="AU178">
        <v>0.35966121969879578</v>
      </c>
      <c r="AV178">
        <v>272.74429321289063</v>
      </c>
      <c r="AW178">
        <v>677.39678955078125</v>
      </c>
      <c r="AX178">
        <v>0.39737814664840698</v>
      </c>
      <c r="AY178">
        <v>0</v>
      </c>
      <c r="AZ178">
        <v>0</v>
      </c>
    </row>
    <row r="179" spans="1:52" x14ac:dyDescent="0.3">
      <c r="A179" t="s">
        <v>178</v>
      </c>
      <c r="B179" t="s">
        <v>397</v>
      </c>
      <c r="C179" t="s">
        <v>467</v>
      </c>
      <c r="D179" t="s">
        <v>525</v>
      </c>
      <c r="E179">
        <v>739.73</v>
      </c>
      <c r="F179">
        <v>0.1973017156124115</v>
      </c>
      <c r="G179">
        <v>8.4895836189389229E-3</v>
      </c>
      <c r="H179">
        <v>0.33613881468772888</v>
      </c>
      <c r="I179">
        <v>0.66321766376495361</v>
      </c>
      <c r="J179">
        <v>0.11348681896924973</v>
      </c>
      <c r="K179">
        <v>3.1741835176944733E-2</v>
      </c>
      <c r="L179">
        <v>0</v>
      </c>
      <c r="M179">
        <v>19803.833984375</v>
      </c>
      <c r="N179">
        <v>1.069736123085022</v>
      </c>
      <c r="O179">
        <v>0</v>
      </c>
      <c r="P179">
        <v>0</v>
      </c>
      <c r="Q179">
        <v>0</v>
      </c>
      <c r="R179">
        <v>1</v>
      </c>
      <c r="S179">
        <v>11777.1650390625</v>
      </c>
      <c r="T179">
        <v>0.43106871843338013</v>
      </c>
      <c r="U179">
        <v>2.5740026030689478E-3</v>
      </c>
      <c r="V179">
        <v>0.13770914077758789</v>
      </c>
      <c r="W179">
        <v>4.1184037923812866E-2</v>
      </c>
      <c r="X179">
        <v>0.33976835012435913</v>
      </c>
      <c r="Y179">
        <v>0.65894466638565063</v>
      </c>
      <c r="Z179">
        <v>0</v>
      </c>
      <c r="AA179">
        <v>0</v>
      </c>
      <c r="AB179">
        <v>0</v>
      </c>
      <c r="AC179">
        <v>0</v>
      </c>
      <c r="AD179">
        <v>0</v>
      </c>
      <c r="AE179">
        <v>1</v>
      </c>
      <c r="AF179">
        <v>1.0270024538040161</v>
      </c>
      <c r="AG179">
        <v>777</v>
      </c>
      <c r="AH179">
        <v>14649490</v>
      </c>
      <c r="AI179">
        <v>886.6248779296875</v>
      </c>
      <c r="AJ179">
        <v>3574.0107421875</v>
      </c>
      <c r="AK179">
        <v>917.67000000000007</v>
      </c>
      <c r="AL179">
        <v>856.23</v>
      </c>
      <c r="AM179">
        <v>856.23</v>
      </c>
      <c r="AN179">
        <v>19803.833984375</v>
      </c>
      <c r="AO179">
        <v>0</v>
      </c>
      <c r="AP179">
        <v>3574.0107421875</v>
      </c>
      <c r="AQ179">
        <v>766.09</v>
      </c>
      <c r="AR179">
        <v>0</v>
      </c>
      <c r="AS179">
        <v>768.76</v>
      </c>
      <c r="AT179">
        <v>4.83</v>
      </c>
      <c r="AU179">
        <v>0.22091736302617199</v>
      </c>
      <c r="AV179">
        <v>258.41006469726563</v>
      </c>
      <c r="AW179">
        <v>509.855224609375</v>
      </c>
      <c r="AX179">
        <v>0.51717996597290039</v>
      </c>
      <c r="AY179">
        <v>670036</v>
      </c>
      <c r="AZ179">
        <v>516919</v>
      </c>
    </row>
    <row r="180" spans="1:52" x14ac:dyDescent="0.3">
      <c r="A180" t="s">
        <v>179</v>
      </c>
      <c r="B180" t="s">
        <v>398</v>
      </c>
      <c r="C180" t="s">
        <v>450</v>
      </c>
      <c r="D180" t="s">
        <v>508</v>
      </c>
      <c r="E180">
        <v>1450.57</v>
      </c>
      <c r="F180">
        <v>0.33179369568824768</v>
      </c>
      <c r="G180">
        <v>2.2267107851803303E-3</v>
      </c>
      <c r="H180">
        <v>0.38630548119544983</v>
      </c>
      <c r="I180">
        <v>0.61369454860687256</v>
      </c>
      <c r="J180">
        <v>0.1865072101354599</v>
      </c>
      <c r="K180">
        <v>3.8853913545608521E-2</v>
      </c>
      <c r="L180">
        <v>0</v>
      </c>
      <c r="M180">
        <v>18322.533203125</v>
      </c>
      <c r="N180">
        <v>1.1995259523391724</v>
      </c>
      <c r="O180">
        <v>1</v>
      </c>
      <c r="P180">
        <v>0</v>
      </c>
      <c r="Q180">
        <v>0</v>
      </c>
      <c r="R180">
        <v>0</v>
      </c>
      <c r="S180">
        <v>8519.998046875</v>
      </c>
      <c r="T180">
        <v>0.61430341005325317</v>
      </c>
      <c r="U180">
        <v>2.0790020935237408E-3</v>
      </c>
      <c r="V180">
        <v>0.16424116492271423</v>
      </c>
      <c r="W180">
        <v>3.6729045212268829E-2</v>
      </c>
      <c r="X180">
        <v>0.39847540855407715</v>
      </c>
      <c r="Y180">
        <v>0.60152459144592285</v>
      </c>
      <c r="Z180">
        <v>0</v>
      </c>
      <c r="AA180">
        <v>0</v>
      </c>
      <c r="AB180">
        <v>1</v>
      </c>
      <c r="AC180">
        <v>0</v>
      </c>
      <c r="AD180">
        <v>0</v>
      </c>
      <c r="AE180">
        <v>0</v>
      </c>
      <c r="AF180">
        <v>1.2299189567565918</v>
      </c>
      <c r="AG180">
        <v>1443</v>
      </c>
      <c r="AH180">
        <v>26578116</v>
      </c>
      <c r="AI180">
        <v>0</v>
      </c>
      <c r="AJ180">
        <v>1643.6484375</v>
      </c>
      <c r="AK180">
        <v>1801.3100000000002</v>
      </c>
      <c r="AL180">
        <v>1680.7099999999998</v>
      </c>
      <c r="AM180">
        <v>1683.96</v>
      </c>
      <c r="AN180">
        <v>18471.1796875</v>
      </c>
      <c r="AO180">
        <v>148.64707946777344</v>
      </c>
      <c r="AP180">
        <v>1495.001953125</v>
      </c>
      <c r="AQ180">
        <v>1478.87</v>
      </c>
      <c r="AR180">
        <v>0</v>
      </c>
      <c r="AS180">
        <v>1478.87</v>
      </c>
      <c r="AT180">
        <v>5.8999999999999995</v>
      </c>
      <c r="AU180">
        <v>0.35334164260550294</v>
      </c>
      <c r="AV180">
        <v>571.29559326171875</v>
      </c>
      <c r="AW180">
        <v>907.574462890625</v>
      </c>
      <c r="AX180">
        <v>0.57321113348007202</v>
      </c>
      <c r="AY180">
        <v>0</v>
      </c>
      <c r="AZ180">
        <v>0</v>
      </c>
    </row>
    <row r="181" spans="1:52" x14ac:dyDescent="0.3">
      <c r="A181" t="s">
        <v>180</v>
      </c>
      <c r="B181" t="s">
        <v>399</v>
      </c>
      <c r="C181" t="s">
        <v>451</v>
      </c>
      <c r="D181" t="s">
        <v>509</v>
      </c>
      <c r="E181">
        <v>375.31</v>
      </c>
      <c r="F181">
        <v>0.26151713728904724</v>
      </c>
      <c r="G181">
        <v>0</v>
      </c>
      <c r="H181">
        <v>0</v>
      </c>
      <c r="I181">
        <v>1</v>
      </c>
      <c r="J181">
        <v>0.11411913484334946</v>
      </c>
      <c r="K181">
        <v>3.5260055214166641E-2</v>
      </c>
      <c r="L181">
        <v>0</v>
      </c>
      <c r="M181">
        <v>20921.318359375</v>
      </c>
      <c r="N181">
        <v>1.1870896816253662</v>
      </c>
      <c r="O181">
        <v>0</v>
      </c>
      <c r="P181">
        <v>0</v>
      </c>
      <c r="Q181">
        <v>1</v>
      </c>
      <c r="R181">
        <v>0</v>
      </c>
      <c r="S181">
        <v>11906.53515625</v>
      </c>
      <c r="T181">
        <v>0.40753203630447388</v>
      </c>
      <c r="U181">
        <v>2.5380710139870644E-3</v>
      </c>
      <c r="V181">
        <v>0.10913705825805664</v>
      </c>
      <c r="W181">
        <v>3.2994925975799561E-2</v>
      </c>
      <c r="X181">
        <v>0</v>
      </c>
      <c r="Y181">
        <v>1</v>
      </c>
      <c r="Z181">
        <v>0</v>
      </c>
      <c r="AA181">
        <v>0</v>
      </c>
      <c r="AB181">
        <v>0</v>
      </c>
      <c r="AC181">
        <v>0</v>
      </c>
      <c r="AD181">
        <v>1</v>
      </c>
      <c r="AE181">
        <v>0</v>
      </c>
      <c r="AF181">
        <v>1.1347074508666992</v>
      </c>
      <c r="AG181">
        <v>394</v>
      </c>
      <c r="AH181">
        <v>7851980</v>
      </c>
      <c r="AI181">
        <v>0</v>
      </c>
      <c r="AJ181">
        <v>2212.037109375</v>
      </c>
      <c r="AK181">
        <v>499.81</v>
      </c>
      <c r="AL181">
        <v>466.34999999999997</v>
      </c>
      <c r="AM181">
        <v>470.96999999999997</v>
      </c>
      <c r="AN181">
        <v>20921.318359375</v>
      </c>
      <c r="AO181">
        <v>0</v>
      </c>
      <c r="AP181">
        <v>2212.037109375</v>
      </c>
      <c r="AQ181">
        <v>414.4</v>
      </c>
      <c r="AR181">
        <v>0</v>
      </c>
      <c r="AS181">
        <v>414.4</v>
      </c>
      <c r="AT181">
        <v>0.95</v>
      </c>
      <c r="AU181">
        <v>0.2674019908301159</v>
      </c>
      <c r="AV181">
        <v>0</v>
      </c>
      <c r="AW181">
        <v>414.39999389648438</v>
      </c>
      <c r="AX181">
        <v>0.49863237142562866</v>
      </c>
      <c r="AY181">
        <v>316869</v>
      </c>
      <c r="AZ181">
        <v>244458</v>
      </c>
    </row>
    <row r="182" spans="1:52" x14ac:dyDescent="0.3">
      <c r="A182" t="s">
        <v>181</v>
      </c>
      <c r="B182" t="s">
        <v>400</v>
      </c>
      <c r="C182" t="s">
        <v>484</v>
      </c>
      <c r="D182" t="s">
        <v>542</v>
      </c>
      <c r="E182">
        <v>415.40000000000003</v>
      </c>
      <c r="F182">
        <v>0.20040924847126007</v>
      </c>
      <c r="G182">
        <v>1.2036590836942196E-2</v>
      </c>
      <c r="H182">
        <v>0.2305203378200531</v>
      </c>
      <c r="I182">
        <v>0.26326507329940796</v>
      </c>
      <c r="J182">
        <v>0.14027680456638336</v>
      </c>
      <c r="K182">
        <v>7.2902455925941467E-2</v>
      </c>
      <c r="L182">
        <v>0</v>
      </c>
      <c r="M182">
        <v>19945.833984375</v>
      </c>
      <c r="N182">
        <v>1.1203502416610718</v>
      </c>
      <c r="O182">
        <v>0</v>
      </c>
      <c r="P182">
        <v>1</v>
      </c>
      <c r="Q182">
        <v>0</v>
      </c>
      <c r="R182">
        <v>0</v>
      </c>
      <c r="S182">
        <v>13984.947265625</v>
      </c>
      <c r="T182">
        <v>0.57049250602722168</v>
      </c>
      <c r="U182">
        <v>1.909307949244976E-2</v>
      </c>
      <c r="V182">
        <v>0.13603818416595459</v>
      </c>
      <c r="W182">
        <v>6.2052503228187561E-2</v>
      </c>
      <c r="X182">
        <v>0.24343675374984741</v>
      </c>
      <c r="Y182">
        <v>0.26491647958755493</v>
      </c>
      <c r="Z182">
        <v>0</v>
      </c>
      <c r="AA182">
        <v>0</v>
      </c>
      <c r="AB182">
        <v>0</v>
      </c>
      <c r="AC182">
        <v>1</v>
      </c>
      <c r="AD182">
        <v>0</v>
      </c>
      <c r="AE182">
        <v>0</v>
      </c>
      <c r="AF182">
        <v>1.1848491430282593</v>
      </c>
      <c r="AG182">
        <v>419</v>
      </c>
      <c r="AH182">
        <v>8285499.5</v>
      </c>
      <c r="AI182">
        <v>1251.116943359375</v>
      </c>
      <c r="AJ182">
        <v>4529.5068359375</v>
      </c>
      <c r="AK182">
        <v>430.33</v>
      </c>
      <c r="AL182">
        <v>401.52</v>
      </c>
      <c r="AM182">
        <v>403.17</v>
      </c>
      <c r="AN182">
        <v>20233.134765625</v>
      </c>
      <c r="AO182">
        <v>287.3013916015625</v>
      </c>
      <c r="AP182">
        <v>4242.2060546875</v>
      </c>
      <c r="AQ182">
        <v>402.52</v>
      </c>
      <c r="AR182">
        <v>34.79</v>
      </c>
      <c r="AS182">
        <v>405.13</v>
      </c>
      <c r="AT182">
        <v>6</v>
      </c>
      <c r="AU182">
        <v>0.21660478858637966</v>
      </c>
      <c r="AV182">
        <v>93.390701293945313</v>
      </c>
      <c r="AW182">
        <v>106.65657806396484</v>
      </c>
      <c r="AX182">
        <v>0.58444082736968994</v>
      </c>
      <c r="AY182">
        <v>849151</v>
      </c>
      <c r="AZ182">
        <v>634894</v>
      </c>
    </row>
    <row r="183" spans="1:52" x14ac:dyDescent="0.3">
      <c r="A183" t="s">
        <v>182</v>
      </c>
      <c r="B183" t="s">
        <v>401</v>
      </c>
      <c r="C183" t="s">
        <v>441</v>
      </c>
      <c r="D183" t="s">
        <v>499</v>
      </c>
      <c r="E183">
        <v>196.26</v>
      </c>
      <c r="F183">
        <v>0.28508102893829346</v>
      </c>
      <c r="G183">
        <v>1.375726074911654E-3</v>
      </c>
      <c r="H183">
        <v>1</v>
      </c>
      <c r="I183">
        <v>0</v>
      </c>
      <c r="J183">
        <v>0.21256187558174133</v>
      </c>
      <c r="K183">
        <v>1.4081276021897793E-2</v>
      </c>
      <c r="L183">
        <v>0</v>
      </c>
      <c r="M183">
        <v>24132.685546875</v>
      </c>
      <c r="N183">
        <v>1.0847485065460205</v>
      </c>
      <c r="O183">
        <v>0</v>
      </c>
      <c r="P183">
        <v>0</v>
      </c>
      <c r="Q183">
        <v>0</v>
      </c>
      <c r="R183">
        <v>1</v>
      </c>
      <c r="S183">
        <v>14474.2919921875</v>
      </c>
      <c r="T183">
        <v>0.49390754103660583</v>
      </c>
      <c r="U183">
        <v>0</v>
      </c>
      <c r="V183">
        <v>0.20779220759868622</v>
      </c>
      <c r="W183">
        <v>3.0303031206130981E-2</v>
      </c>
      <c r="X183">
        <v>1</v>
      </c>
      <c r="Y183">
        <v>0</v>
      </c>
      <c r="Z183">
        <v>0</v>
      </c>
      <c r="AA183">
        <v>1</v>
      </c>
      <c r="AB183">
        <v>0</v>
      </c>
      <c r="AC183">
        <v>0</v>
      </c>
      <c r="AD183">
        <v>0</v>
      </c>
      <c r="AE183">
        <v>1</v>
      </c>
      <c r="AF183">
        <v>1.277587890625</v>
      </c>
      <c r="AG183">
        <v>231</v>
      </c>
      <c r="AH183">
        <v>4736281</v>
      </c>
      <c r="AI183">
        <v>672.04217529296875</v>
      </c>
      <c r="AJ183">
        <v>5001.017578125</v>
      </c>
      <c r="AK183">
        <v>275.01</v>
      </c>
      <c r="AL183">
        <v>256.60999999999996</v>
      </c>
      <c r="AM183">
        <v>257.28999999999996</v>
      </c>
      <c r="AN183">
        <v>24668.892578125</v>
      </c>
      <c r="AO183">
        <v>536.20709228515625</v>
      </c>
      <c r="AP183">
        <v>4464.810546875</v>
      </c>
      <c r="AQ183">
        <v>227.03000000000003</v>
      </c>
      <c r="AR183">
        <v>0</v>
      </c>
      <c r="AS183">
        <v>227.02999999999997</v>
      </c>
      <c r="AT183">
        <v>0</v>
      </c>
      <c r="AU183">
        <v>0.28774841650883148</v>
      </c>
      <c r="AV183">
        <v>227.02999877929688</v>
      </c>
      <c r="AW183">
        <v>0</v>
      </c>
      <c r="AX183">
        <v>0.48235070705413818</v>
      </c>
      <c r="AY183">
        <v>222589</v>
      </c>
      <c r="AZ183">
        <v>171722</v>
      </c>
    </row>
    <row r="184" spans="1:52" x14ac:dyDescent="0.3">
      <c r="A184" t="s">
        <v>183</v>
      </c>
      <c r="B184" t="s">
        <v>402</v>
      </c>
      <c r="C184" t="s">
        <v>441</v>
      </c>
      <c r="D184" t="s">
        <v>499</v>
      </c>
      <c r="E184">
        <v>686.18</v>
      </c>
      <c r="F184">
        <v>0.26683959364891052</v>
      </c>
      <c r="G184">
        <v>1.0055670281872153E-3</v>
      </c>
      <c r="H184">
        <v>0</v>
      </c>
      <c r="I184">
        <v>1</v>
      </c>
      <c r="J184">
        <v>0.18999062478542328</v>
      </c>
      <c r="K184">
        <v>2.6513822376728058E-2</v>
      </c>
      <c r="L184">
        <v>0</v>
      </c>
      <c r="M184">
        <v>18859.4453125</v>
      </c>
      <c r="N184">
        <v>1.2628095149993896</v>
      </c>
      <c r="O184">
        <v>0</v>
      </c>
      <c r="P184">
        <v>0</v>
      </c>
      <c r="Q184">
        <v>1</v>
      </c>
      <c r="R184">
        <v>0</v>
      </c>
      <c r="S184">
        <v>9968.255859375</v>
      </c>
      <c r="T184">
        <v>0.39435577392578125</v>
      </c>
      <c r="U184">
        <v>0</v>
      </c>
      <c r="V184">
        <v>0.19738751649856567</v>
      </c>
      <c r="W184">
        <v>2.1770685911178589E-2</v>
      </c>
      <c r="X184">
        <v>0</v>
      </c>
      <c r="Y184">
        <v>1</v>
      </c>
      <c r="Z184">
        <v>0</v>
      </c>
      <c r="AA184">
        <v>0</v>
      </c>
      <c r="AB184">
        <v>0</v>
      </c>
      <c r="AC184">
        <v>0</v>
      </c>
      <c r="AD184">
        <v>1</v>
      </c>
      <c r="AE184">
        <v>0</v>
      </c>
      <c r="AF184">
        <v>1.2707090377807617</v>
      </c>
      <c r="AG184">
        <v>689</v>
      </c>
      <c r="AH184">
        <v>12940974</v>
      </c>
      <c r="AI184">
        <v>505.884765625</v>
      </c>
      <c r="AJ184">
        <v>1921.193359375</v>
      </c>
      <c r="AK184">
        <v>861.66</v>
      </c>
      <c r="AL184">
        <v>803.97</v>
      </c>
      <c r="AM184">
        <v>809.67000000000007</v>
      </c>
      <c r="AN184">
        <v>19419.173828125</v>
      </c>
      <c r="AO184">
        <v>559.729248046875</v>
      </c>
      <c r="AP184">
        <v>1361.46484375</v>
      </c>
      <c r="AQ184">
        <v>709.8</v>
      </c>
      <c r="AR184">
        <v>0</v>
      </c>
      <c r="AS184">
        <v>711.54000000000008</v>
      </c>
      <c r="AT184">
        <v>0</v>
      </c>
      <c r="AU184">
        <v>0.28634615762992943</v>
      </c>
      <c r="AV184">
        <v>0</v>
      </c>
      <c r="AW184">
        <v>711.53997802734375</v>
      </c>
      <c r="AX184">
        <v>0.51158344745635986</v>
      </c>
      <c r="AY184">
        <v>369417</v>
      </c>
      <c r="AZ184">
        <v>215417</v>
      </c>
    </row>
    <row r="185" spans="1:52" x14ac:dyDescent="0.3">
      <c r="A185" t="s">
        <v>184</v>
      </c>
      <c r="B185" t="s">
        <v>403</v>
      </c>
      <c r="C185" t="s">
        <v>465</v>
      </c>
      <c r="D185" t="s">
        <v>523</v>
      </c>
      <c r="E185">
        <v>96.85</v>
      </c>
      <c r="F185">
        <v>0.29488900303840637</v>
      </c>
      <c r="G185">
        <v>0</v>
      </c>
      <c r="H185">
        <v>0.10815789550542831</v>
      </c>
      <c r="I185">
        <v>0</v>
      </c>
      <c r="J185">
        <v>0.15968158841133118</v>
      </c>
      <c r="K185">
        <v>8.4889821708202362E-2</v>
      </c>
      <c r="L185">
        <v>1</v>
      </c>
      <c r="M185">
        <v>18652.751953125</v>
      </c>
      <c r="N185">
        <v>1.1000500917434692</v>
      </c>
      <c r="O185">
        <v>0</v>
      </c>
      <c r="P185">
        <v>1</v>
      </c>
      <c r="Q185">
        <v>0</v>
      </c>
      <c r="R185">
        <v>0</v>
      </c>
      <c r="S185">
        <v>12281.7568359375</v>
      </c>
      <c r="T185">
        <v>0.7199167013168335</v>
      </c>
      <c r="U185">
        <v>0</v>
      </c>
      <c r="V185">
        <v>0.10526315867900848</v>
      </c>
      <c r="W185">
        <v>5.2631571888923645E-2</v>
      </c>
      <c r="X185">
        <v>0.12631578743457794</v>
      </c>
      <c r="Y185">
        <v>0</v>
      </c>
      <c r="Z185">
        <v>1</v>
      </c>
      <c r="AA185">
        <v>0</v>
      </c>
      <c r="AB185">
        <v>0</v>
      </c>
      <c r="AC185">
        <v>1</v>
      </c>
      <c r="AD185">
        <v>0</v>
      </c>
      <c r="AE185">
        <v>0</v>
      </c>
      <c r="AF185">
        <v>1.1021302938461304</v>
      </c>
      <c r="AG185">
        <v>95</v>
      </c>
      <c r="AH185">
        <v>1806519</v>
      </c>
      <c r="AI185">
        <v>2630.3974609375</v>
      </c>
      <c r="AJ185">
        <v>3407.455078125</v>
      </c>
      <c r="AK185">
        <v>100.51</v>
      </c>
      <c r="AL185">
        <v>93.78</v>
      </c>
      <c r="AM185">
        <v>93.84</v>
      </c>
      <c r="AN185">
        <v>19208.71484375</v>
      </c>
      <c r="AO185">
        <v>555.96282958984375</v>
      </c>
      <c r="AP185">
        <v>2851.4921875</v>
      </c>
      <c r="AQ185">
        <v>103.22</v>
      </c>
      <c r="AR185">
        <v>17.130000000000003</v>
      </c>
      <c r="AS185">
        <v>103.87</v>
      </c>
      <c r="AT185">
        <v>0</v>
      </c>
      <c r="AU185">
        <v>0.24973875998844705</v>
      </c>
      <c r="AV185">
        <v>11.234360694885254</v>
      </c>
      <c r="AW185">
        <v>0</v>
      </c>
      <c r="AX185">
        <v>0.63372844457626343</v>
      </c>
      <c r="AY185">
        <v>65190</v>
      </c>
      <c r="AZ185">
        <v>50292</v>
      </c>
    </row>
    <row r="186" spans="1:52" x14ac:dyDescent="0.3">
      <c r="A186" t="s">
        <v>185</v>
      </c>
      <c r="B186" t="s">
        <v>404</v>
      </c>
      <c r="C186" t="s">
        <v>443</v>
      </c>
      <c r="D186" t="s">
        <v>501</v>
      </c>
      <c r="E186">
        <v>330.08000000000004</v>
      </c>
      <c r="F186">
        <v>0.30177533626556396</v>
      </c>
      <c r="G186">
        <v>9.391662897542119E-4</v>
      </c>
      <c r="H186">
        <v>0</v>
      </c>
      <c r="I186">
        <v>1</v>
      </c>
      <c r="J186">
        <v>0.13257269561290741</v>
      </c>
      <c r="K186">
        <v>4.5253265649080276E-2</v>
      </c>
      <c r="L186">
        <v>0</v>
      </c>
      <c r="M186">
        <v>19820.794921875</v>
      </c>
      <c r="N186">
        <v>1.2922557592391968</v>
      </c>
      <c r="O186">
        <v>0</v>
      </c>
      <c r="P186">
        <v>1</v>
      </c>
      <c r="Q186">
        <v>0</v>
      </c>
      <c r="R186">
        <v>0</v>
      </c>
      <c r="S186">
        <v>10259.24609375</v>
      </c>
      <c r="T186">
        <v>0.47921770811080933</v>
      </c>
      <c r="U186">
        <v>2.6315790601074696E-3</v>
      </c>
      <c r="V186">
        <v>0.15526315569877625</v>
      </c>
      <c r="W186">
        <v>3.4210532903671265E-2</v>
      </c>
      <c r="X186">
        <v>0</v>
      </c>
      <c r="Y186">
        <v>1</v>
      </c>
      <c r="Z186">
        <v>0</v>
      </c>
      <c r="AA186">
        <v>0</v>
      </c>
      <c r="AB186">
        <v>0</v>
      </c>
      <c r="AC186">
        <v>1</v>
      </c>
      <c r="AD186">
        <v>0</v>
      </c>
      <c r="AE186">
        <v>0</v>
      </c>
      <c r="AF186">
        <v>1.2595764398574829</v>
      </c>
      <c r="AG186">
        <v>380</v>
      </c>
      <c r="AH186">
        <v>6542448</v>
      </c>
      <c r="AI186">
        <v>555.05633544921875</v>
      </c>
      <c r="AJ186">
        <v>3509.6328125</v>
      </c>
      <c r="AK186">
        <v>396.29</v>
      </c>
      <c r="AL186">
        <v>369.76000000000005</v>
      </c>
      <c r="AM186">
        <v>370.92</v>
      </c>
      <c r="AN186">
        <v>20177.765625</v>
      </c>
      <c r="AO186">
        <v>356.97103881835938</v>
      </c>
      <c r="AP186">
        <v>3152.662109375</v>
      </c>
      <c r="AQ186">
        <v>323.13</v>
      </c>
      <c r="AR186">
        <v>0</v>
      </c>
      <c r="AS186">
        <v>323.72000000000003</v>
      </c>
      <c r="AT186">
        <v>0.3</v>
      </c>
      <c r="AU186">
        <v>0.33222179352526876</v>
      </c>
      <c r="AV186">
        <v>0</v>
      </c>
      <c r="AW186">
        <v>323.72000122070313</v>
      </c>
      <c r="AX186">
        <v>0.4982154369354248</v>
      </c>
      <c r="AY186">
        <v>0</v>
      </c>
      <c r="AZ186">
        <v>0</v>
      </c>
    </row>
    <row r="187" spans="1:52" x14ac:dyDescent="0.3">
      <c r="A187" t="s">
        <v>186</v>
      </c>
      <c r="B187" t="s">
        <v>405</v>
      </c>
      <c r="C187" t="s">
        <v>464</v>
      </c>
      <c r="D187" t="s">
        <v>522</v>
      </c>
      <c r="E187">
        <v>285.21000000000004</v>
      </c>
      <c r="F187">
        <v>0.30458259582519531</v>
      </c>
      <c r="G187">
        <v>3.3308789134025574E-3</v>
      </c>
      <c r="H187">
        <v>0.30256560444831848</v>
      </c>
      <c r="I187">
        <v>0.68478685617446899</v>
      </c>
      <c r="J187">
        <v>0.16948719322681427</v>
      </c>
      <c r="K187">
        <v>2.4129536002874374E-2</v>
      </c>
      <c r="L187">
        <v>0</v>
      </c>
      <c r="M187">
        <v>23840.626953125</v>
      </c>
      <c r="N187">
        <v>1.217981219291687</v>
      </c>
      <c r="O187">
        <v>0</v>
      </c>
      <c r="P187">
        <v>0</v>
      </c>
      <c r="Q187">
        <v>1</v>
      </c>
      <c r="R187">
        <v>0</v>
      </c>
      <c r="S187">
        <v>12815.04296875</v>
      </c>
      <c r="T187">
        <v>0.60744065046310425</v>
      </c>
      <c r="U187">
        <v>6.5359477885067463E-3</v>
      </c>
      <c r="V187">
        <v>0.15032680332660675</v>
      </c>
      <c r="W187">
        <v>3.5947710275650024E-2</v>
      </c>
      <c r="X187">
        <v>0.3006536066532135</v>
      </c>
      <c r="Y187">
        <v>0.68300652503967285</v>
      </c>
      <c r="Z187">
        <v>0</v>
      </c>
      <c r="AA187">
        <v>0</v>
      </c>
      <c r="AB187">
        <v>0</v>
      </c>
      <c r="AC187">
        <v>0</v>
      </c>
      <c r="AD187">
        <v>1</v>
      </c>
      <c r="AE187">
        <v>0</v>
      </c>
      <c r="AF187">
        <v>1.2587922811508179</v>
      </c>
      <c r="AG187">
        <v>306</v>
      </c>
      <c r="AH187">
        <v>6799585</v>
      </c>
      <c r="AI187">
        <v>243.66256713867188</v>
      </c>
      <c r="AJ187">
        <v>2144.947265625</v>
      </c>
      <c r="AK187">
        <v>386.13</v>
      </c>
      <c r="AL187">
        <v>360.28000000000003</v>
      </c>
      <c r="AM187">
        <v>360.28000000000003</v>
      </c>
      <c r="AN187">
        <v>23840.626953125</v>
      </c>
      <c r="AO187">
        <v>0</v>
      </c>
      <c r="AP187">
        <v>2144.947265625</v>
      </c>
      <c r="AQ187">
        <v>315.54000000000002</v>
      </c>
      <c r="AR187">
        <v>0</v>
      </c>
      <c r="AS187">
        <v>316.63</v>
      </c>
      <c r="AT187">
        <v>1.76</v>
      </c>
      <c r="AU187">
        <v>0.31277586141553232</v>
      </c>
      <c r="AV187">
        <v>95.801345825195313</v>
      </c>
      <c r="AW187">
        <v>216.82406616210938</v>
      </c>
      <c r="AX187">
        <v>0.61833155155181885</v>
      </c>
      <c r="AY187">
        <v>0</v>
      </c>
      <c r="AZ187">
        <v>0</v>
      </c>
    </row>
    <row r="188" spans="1:52" x14ac:dyDescent="0.3">
      <c r="A188" t="s">
        <v>187</v>
      </c>
      <c r="B188" t="s">
        <v>406</v>
      </c>
      <c r="C188" t="s">
        <v>438</v>
      </c>
      <c r="D188" t="s">
        <v>496</v>
      </c>
      <c r="E188">
        <v>348.35</v>
      </c>
      <c r="F188">
        <v>0.26582461595535278</v>
      </c>
      <c r="G188">
        <v>4.9088560044765472E-3</v>
      </c>
      <c r="H188">
        <v>0</v>
      </c>
      <c r="I188">
        <v>1</v>
      </c>
      <c r="J188">
        <v>0.12937448918819427</v>
      </c>
      <c r="K188">
        <v>6.9672003388404846E-2</v>
      </c>
      <c r="L188">
        <v>0</v>
      </c>
      <c r="M188">
        <v>19986.58203125</v>
      </c>
      <c r="N188">
        <v>1.4032896757125854</v>
      </c>
      <c r="O188">
        <v>0</v>
      </c>
      <c r="P188">
        <v>0</v>
      </c>
      <c r="Q188">
        <v>0</v>
      </c>
      <c r="R188">
        <v>1</v>
      </c>
      <c r="S188">
        <v>9400.630859375</v>
      </c>
      <c r="T188">
        <v>0.42630195617675781</v>
      </c>
      <c r="U188">
        <v>0</v>
      </c>
      <c r="V188">
        <v>0.10670731961727142</v>
      </c>
      <c r="W188">
        <v>5.487804114818573E-2</v>
      </c>
      <c r="X188">
        <v>0</v>
      </c>
      <c r="Y188">
        <v>1</v>
      </c>
      <c r="Z188">
        <v>0</v>
      </c>
      <c r="AA188">
        <v>0</v>
      </c>
      <c r="AB188">
        <v>0</v>
      </c>
      <c r="AC188">
        <v>0</v>
      </c>
      <c r="AD188">
        <v>0</v>
      </c>
      <c r="AE188">
        <v>1</v>
      </c>
      <c r="AF188">
        <v>1.2016520500183105</v>
      </c>
      <c r="AG188">
        <v>328</v>
      </c>
      <c r="AH188">
        <v>6962326</v>
      </c>
      <c r="AI188">
        <v>0</v>
      </c>
      <c r="AJ188">
        <v>1047.142578125</v>
      </c>
      <c r="AK188">
        <v>437.76</v>
      </c>
      <c r="AL188">
        <v>408.46000000000004</v>
      </c>
      <c r="AM188">
        <v>408.46000000000004</v>
      </c>
      <c r="AN188">
        <v>19986.58203125</v>
      </c>
      <c r="AO188">
        <v>0</v>
      </c>
      <c r="AP188">
        <v>1047.142578125</v>
      </c>
      <c r="AQ188">
        <v>360.51</v>
      </c>
      <c r="AR188">
        <v>0</v>
      </c>
      <c r="AS188">
        <v>363.05</v>
      </c>
      <c r="AT188">
        <v>1.28</v>
      </c>
      <c r="AU188">
        <v>0.26540951659551026</v>
      </c>
      <c r="AV188">
        <v>0</v>
      </c>
      <c r="AW188">
        <v>363.04998779296875</v>
      </c>
      <c r="AX188">
        <v>0.49222958087921143</v>
      </c>
      <c r="AY188">
        <v>0</v>
      </c>
      <c r="AZ188">
        <v>0</v>
      </c>
    </row>
    <row r="189" spans="1:52" x14ac:dyDescent="0.3">
      <c r="A189" t="s">
        <v>188</v>
      </c>
      <c r="B189" t="s">
        <v>407</v>
      </c>
      <c r="C189" t="s">
        <v>457</v>
      </c>
      <c r="D189" t="s">
        <v>515</v>
      </c>
      <c r="E189">
        <v>652.75</v>
      </c>
      <c r="F189">
        <v>0.12736882269382477</v>
      </c>
      <c r="G189">
        <v>4.7184987924993038E-3</v>
      </c>
      <c r="H189">
        <v>0.34502503275871277</v>
      </c>
      <c r="I189">
        <v>0.65497499704360962</v>
      </c>
      <c r="J189">
        <v>8.6007177829742432E-2</v>
      </c>
      <c r="K189">
        <v>2.6290640234947205E-2</v>
      </c>
      <c r="L189">
        <v>0</v>
      </c>
      <c r="M189">
        <v>19807.3828125</v>
      </c>
      <c r="N189">
        <v>1.0996838808059692</v>
      </c>
      <c r="O189">
        <v>0</v>
      </c>
      <c r="P189">
        <v>0</v>
      </c>
      <c r="Q189">
        <v>1</v>
      </c>
      <c r="R189">
        <v>0</v>
      </c>
      <c r="S189">
        <v>9384.861328125</v>
      </c>
      <c r="T189">
        <v>0.3077731728553772</v>
      </c>
      <c r="U189">
        <v>0</v>
      </c>
      <c r="V189">
        <v>0.10687022656202316</v>
      </c>
      <c r="W189">
        <v>2.442748099565506E-2</v>
      </c>
      <c r="X189">
        <v>0.37862595915794373</v>
      </c>
      <c r="Y189">
        <v>0.62137407064437866</v>
      </c>
      <c r="Z189">
        <v>0</v>
      </c>
      <c r="AA189">
        <v>0</v>
      </c>
      <c r="AB189">
        <v>0</v>
      </c>
      <c r="AC189">
        <v>0</v>
      </c>
      <c r="AD189">
        <v>1</v>
      </c>
      <c r="AE189">
        <v>0</v>
      </c>
      <c r="AF189">
        <v>1.0791497230529785</v>
      </c>
      <c r="AG189">
        <v>655</v>
      </c>
      <c r="AH189">
        <v>12929269</v>
      </c>
      <c r="AI189">
        <v>11.261585235595703</v>
      </c>
      <c r="AJ189">
        <v>937.75</v>
      </c>
      <c r="AK189">
        <v>760.38000000000011</v>
      </c>
      <c r="AL189">
        <v>709.47</v>
      </c>
      <c r="AM189">
        <v>710.64</v>
      </c>
      <c r="AN189">
        <v>19807.3828125</v>
      </c>
      <c r="AO189">
        <v>0</v>
      </c>
      <c r="AP189">
        <v>937.75</v>
      </c>
      <c r="AQ189">
        <v>649.61999999999989</v>
      </c>
      <c r="AR189">
        <v>0</v>
      </c>
      <c r="AS189">
        <v>649.62</v>
      </c>
      <c r="AT189">
        <v>2.42</v>
      </c>
      <c r="AU189">
        <v>0.14038014069763863</v>
      </c>
      <c r="AV189">
        <v>224.13516235351563</v>
      </c>
      <c r="AW189">
        <v>425.48486328125</v>
      </c>
      <c r="AX189">
        <v>0.33808153867721558</v>
      </c>
      <c r="AY189">
        <v>0</v>
      </c>
      <c r="AZ189">
        <v>0</v>
      </c>
    </row>
    <row r="190" spans="1:52" x14ac:dyDescent="0.3">
      <c r="A190" t="s">
        <v>189</v>
      </c>
      <c r="B190" t="s">
        <v>408</v>
      </c>
      <c r="C190" t="s">
        <v>447</v>
      </c>
      <c r="D190" t="s">
        <v>505</v>
      </c>
      <c r="E190">
        <v>257.39999999999998</v>
      </c>
      <c r="F190">
        <v>0.24782440066337585</v>
      </c>
      <c r="G190">
        <v>6.6045066341757774E-3</v>
      </c>
      <c r="H190">
        <v>0.10707696527242661</v>
      </c>
      <c r="I190">
        <v>0</v>
      </c>
      <c r="J190">
        <v>0.10336185991764069</v>
      </c>
      <c r="K190">
        <v>7.3168158531188965E-2</v>
      </c>
      <c r="L190">
        <v>0</v>
      </c>
      <c r="M190">
        <v>14340.0537109375</v>
      </c>
      <c r="N190">
        <v>0.96846234798431396</v>
      </c>
      <c r="O190">
        <v>0</v>
      </c>
      <c r="P190">
        <v>0</v>
      </c>
      <c r="Q190">
        <v>1</v>
      </c>
      <c r="R190">
        <v>0</v>
      </c>
      <c r="S190">
        <v>8397.07421875</v>
      </c>
      <c r="T190">
        <v>0.545745849609375</v>
      </c>
      <c r="U190">
        <v>7.3800738900899887E-3</v>
      </c>
      <c r="V190">
        <v>0.10701107233762741</v>
      </c>
      <c r="W190">
        <v>4.0590398013591766E-2</v>
      </c>
      <c r="X190">
        <v>0.10701107233762741</v>
      </c>
      <c r="Y190">
        <v>0</v>
      </c>
      <c r="Z190">
        <v>0</v>
      </c>
      <c r="AA190">
        <v>0</v>
      </c>
      <c r="AB190">
        <v>0</v>
      </c>
      <c r="AC190">
        <v>0</v>
      </c>
      <c r="AD190">
        <v>1</v>
      </c>
      <c r="AE190">
        <v>0</v>
      </c>
      <c r="AF190">
        <v>0.95632171630859375</v>
      </c>
      <c r="AG190">
        <v>271</v>
      </c>
      <c r="AH190">
        <v>3691129.75</v>
      </c>
      <c r="AI190">
        <v>365.08935546875</v>
      </c>
      <c r="AJ190">
        <v>1987.734375</v>
      </c>
      <c r="AK190">
        <v>207.96</v>
      </c>
      <c r="AL190">
        <v>194.04</v>
      </c>
      <c r="AM190">
        <v>195.73</v>
      </c>
      <c r="AN190">
        <v>14567.2490234375</v>
      </c>
      <c r="AO190">
        <v>227.19502258300781</v>
      </c>
      <c r="AP190">
        <v>1760.5390625</v>
      </c>
      <c r="AQ190">
        <v>194.03</v>
      </c>
      <c r="AR190">
        <v>0.66</v>
      </c>
      <c r="AS190">
        <v>194.69</v>
      </c>
      <c r="AT190">
        <v>0.87</v>
      </c>
      <c r="AU190">
        <v>0.27711539883918024</v>
      </c>
      <c r="AV190">
        <v>20.84681510925293</v>
      </c>
      <c r="AW190">
        <v>0</v>
      </c>
      <c r="AX190">
        <v>0.50946831703186035</v>
      </c>
      <c r="AY190">
        <v>228260</v>
      </c>
      <c r="AZ190">
        <v>176097</v>
      </c>
    </row>
    <row r="191" spans="1:52" x14ac:dyDescent="0.3">
      <c r="A191" t="s">
        <v>190</v>
      </c>
      <c r="B191" t="s">
        <v>409</v>
      </c>
      <c r="C191" t="s">
        <v>455</v>
      </c>
      <c r="D191" t="s">
        <v>513</v>
      </c>
      <c r="E191">
        <v>272.83</v>
      </c>
      <c r="F191">
        <v>0.23461496829986572</v>
      </c>
      <c r="G191">
        <v>5.864457692950964E-3</v>
      </c>
      <c r="H191">
        <v>0.30358821153640747</v>
      </c>
      <c r="I191">
        <v>0.69641178846359253</v>
      </c>
      <c r="J191">
        <v>0.1519264280796051</v>
      </c>
      <c r="K191">
        <v>4.5111604034900665E-2</v>
      </c>
      <c r="L191">
        <v>0</v>
      </c>
      <c r="M191">
        <v>33156.9921875</v>
      </c>
      <c r="N191">
        <v>1.3282076120376587</v>
      </c>
      <c r="O191">
        <v>0</v>
      </c>
      <c r="P191">
        <v>0</v>
      </c>
      <c r="Q191">
        <v>1</v>
      </c>
      <c r="R191">
        <v>0</v>
      </c>
      <c r="S191">
        <v>10704.61328125</v>
      </c>
      <c r="T191">
        <v>0.49846485257148743</v>
      </c>
      <c r="U191">
        <v>3.0769230797886848E-3</v>
      </c>
      <c r="V191">
        <v>0.12307692319154739</v>
      </c>
      <c r="W191">
        <v>3.692307323217392E-2</v>
      </c>
      <c r="X191">
        <v>0.30153846740722656</v>
      </c>
      <c r="Y191">
        <v>0.69846153259277344</v>
      </c>
      <c r="Z191">
        <v>0</v>
      </c>
      <c r="AA191">
        <v>0</v>
      </c>
      <c r="AB191">
        <v>0</v>
      </c>
      <c r="AC191">
        <v>0</v>
      </c>
      <c r="AD191">
        <v>1</v>
      </c>
      <c r="AE191">
        <v>0</v>
      </c>
      <c r="AF191">
        <v>1.2148698568344116</v>
      </c>
      <c r="AG191">
        <v>325</v>
      </c>
      <c r="AH191">
        <v>9046222</v>
      </c>
      <c r="AI191">
        <v>323.43215942382813</v>
      </c>
      <c r="AJ191">
        <v>15572.595703125</v>
      </c>
      <c r="AK191">
        <v>329.31</v>
      </c>
      <c r="AL191">
        <v>307.27</v>
      </c>
      <c r="AM191">
        <v>307.27</v>
      </c>
      <c r="AN191">
        <v>33560.609375</v>
      </c>
      <c r="AO191">
        <v>403.61764526367188</v>
      </c>
      <c r="AP191">
        <v>15168.978515625</v>
      </c>
      <c r="AQ191">
        <v>269.41999999999996</v>
      </c>
      <c r="AR191">
        <v>0</v>
      </c>
      <c r="AS191">
        <v>272.83999999999997</v>
      </c>
      <c r="AT191">
        <v>1.19</v>
      </c>
      <c r="AU191">
        <v>0.26889604163612374</v>
      </c>
      <c r="AV191">
        <v>82.831008911132813</v>
      </c>
      <c r="AW191">
        <v>190.00898742675781</v>
      </c>
      <c r="AX191">
        <v>0.53758895397186279</v>
      </c>
      <c r="AY191">
        <v>172809</v>
      </c>
      <c r="AZ191">
        <v>133319</v>
      </c>
    </row>
    <row r="192" spans="1:52" x14ac:dyDescent="0.3">
      <c r="A192" t="s">
        <v>191</v>
      </c>
      <c r="B192" t="s">
        <v>410</v>
      </c>
      <c r="C192" t="s">
        <v>452</v>
      </c>
      <c r="D192" t="s">
        <v>510</v>
      </c>
      <c r="E192">
        <v>664.06000000000006</v>
      </c>
      <c r="F192">
        <v>6.7644491791725159E-2</v>
      </c>
      <c r="G192">
        <v>3.1322471331804991E-3</v>
      </c>
      <c r="H192">
        <v>0.31001800298690796</v>
      </c>
      <c r="I192">
        <v>0.6852792501449585</v>
      </c>
      <c r="J192">
        <v>0.13344579935073853</v>
      </c>
      <c r="K192">
        <v>1.5211271122097969E-2</v>
      </c>
      <c r="L192">
        <v>0</v>
      </c>
      <c r="M192">
        <v>21542.98046875</v>
      </c>
      <c r="N192">
        <v>1.062516450881958</v>
      </c>
      <c r="O192">
        <v>0</v>
      </c>
      <c r="P192">
        <v>0</v>
      </c>
      <c r="Q192">
        <v>1</v>
      </c>
      <c r="R192">
        <v>0</v>
      </c>
      <c r="S192">
        <v>12266.5517578125</v>
      </c>
      <c r="T192">
        <v>0.26045241951942444</v>
      </c>
      <c r="U192">
        <v>0</v>
      </c>
      <c r="V192">
        <v>0.13513512909412384</v>
      </c>
      <c r="W192">
        <v>9.4594657421112061E-3</v>
      </c>
      <c r="X192">
        <v>0.30270269513130188</v>
      </c>
      <c r="Y192">
        <v>0.69189190864562988</v>
      </c>
      <c r="Z192">
        <v>0</v>
      </c>
      <c r="AA192">
        <v>0</v>
      </c>
      <c r="AB192">
        <v>0</v>
      </c>
      <c r="AC192">
        <v>0</v>
      </c>
      <c r="AD192">
        <v>1</v>
      </c>
      <c r="AE192">
        <v>0</v>
      </c>
      <c r="AF192">
        <v>1.0053775310516357</v>
      </c>
      <c r="AG192">
        <v>740</v>
      </c>
      <c r="AH192">
        <v>14305832</v>
      </c>
      <c r="AI192">
        <v>244.52308654785156</v>
      </c>
      <c r="AJ192">
        <v>2288.349609375</v>
      </c>
      <c r="AK192">
        <v>788.52</v>
      </c>
      <c r="AL192">
        <v>735.71999999999991</v>
      </c>
      <c r="AM192">
        <v>735.71999999999991</v>
      </c>
      <c r="AN192">
        <v>21542.98046875</v>
      </c>
      <c r="AO192">
        <v>0</v>
      </c>
      <c r="AP192">
        <v>2288.349609375</v>
      </c>
      <c r="AQ192">
        <v>679.56</v>
      </c>
      <c r="AR192">
        <v>0</v>
      </c>
      <c r="AS192">
        <v>683.36</v>
      </c>
      <c r="AT192">
        <v>2.87</v>
      </c>
      <c r="AU192">
        <v>8.143085196675251E-2</v>
      </c>
      <c r="AV192">
        <v>211.85389709472656</v>
      </c>
      <c r="AW192">
        <v>468.29241943359375</v>
      </c>
      <c r="AX192">
        <v>0.26169544458389282</v>
      </c>
      <c r="AY192">
        <v>302089</v>
      </c>
      <c r="AZ192">
        <v>223419</v>
      </c>
    </row>
    <row r="193" spans="1:52" x14ac:dyDescent="0.3">
      <c r="A193" t="s">
        <v>192</v>
      </c>
      <c r="B193" t="s">
        <v>411</v>
      </c>
      <c r="C193" t="s">
        <v>460</v>
      </c>
      <c r="D193" t="s">
        <v>518</v>
      </c>
      <c r="E193">
        <v>339.64</v>
      </c>
      <c r="F193">
        <v>0.24364031851291656</v>
      </c>
      <c r="G193">
        <v>1.4721469953656197E-2</v>
      </c>
      <c r="H193">
        <v>0.2043113112449646</v>
      </c>
      <c r="I193">
        <v>0.32282713055610657</v>
      </c>
      <c r="J193">
        <v>8.9001566171646118E-2</v>
      </c>
      <c r="K193">
        <v>4.4142339378595352E-2</v>
      </c>
      <c r="L193">
        <v>0</v>
      </c>
      <c r="M193">
        <v>19653.16796875</v>
      </c>
      <c r="N193">
        <v>0.94681501388549805</v>
      </c>
      <c r="O193">
        <v>0</v>
      </c>
      <c r="P193">
        <v>0</v>
      </c>
      <c r="Q193">
        <v>1</v>
      </c>
      <c r="R193">
        <v>0</v>
      </c>
      <c r="S193">
        <v>11891.328125</v>
      </c>
      <c r="T193">
        <v>0.48399564623832703</v>
      </c>
      <c r="U193">
        <v>2.2922636941075325E-2</v>
      </c>
      <c r="V193">
        <v>6.8767905235290527E-2</v>
      </c>
      <c r="W193">
        <v>4.2979948222637177E-2</v>
      </c>
      <c r="X193">
        <v>0.20916905999183655</v>
      </c>
      <c r="Y193">
        <v>0.31232091784477234</v>
      </c>
      <c r="Z193">
        <v>0</v>
      </c>
      <c r="AA193">
        <v>0</v>
      </c>
      <c r="AB193">
        <v>0</v>
      </c>
      <c r="AC193">
        <v>0</v>
      </c>
      <c r="AD193">
        <v>1</v>
      </c>
      <c r="AE193">
        <v>0</v>
      </c>
      <c r="AF193">
        <v>0.95670938491821289</v>
      </c>
      <c r="AG193">
        <v>349</v>
      </c>
      <c r="AH193">
        <v>6675002</v>
      </c>
      <c r="AI193">
        <v>705.45574951171875</v>
      </c>
      <c r="AJ193">
        <v>574.634765625</v>
      </c>
      <c r="AK193">
        <v>401.55</v>
      </c>
      <c r="AL193">
        <v>374.67</v>
      </c>
      <c r="AM193">
        <v>385.33000000000004</v>
      </c>
      <c r="AN193">
        <v>19921.552734375</v>
      </c>
      <c r="AO193">
        <v>268.38418579101563</v>
      </c>
      <c r="AP193">
        <v>306.25</v>
      </c>
      <c r="AQ193">
        <v>368.2</v>
      </c>
      <c r="AR193">
        <v>25.78</v>
      </c>
      <c r="AS193">
        <v>368.23</v>
      </c>
      <c r="AT193">
        <v>0</v>
      </c>
      <c r="AU193">
        <v>0.26406848165548708</v>
      </c>
      <c r="AV193">
        <v>75.233551025390625</v>
      </c>
      <c r="AW193">
        <v>118.8746337890625</v>
      </c>
      <c r="AX193">
        <v>0.3901832103729248</v>
      </c>
      <c r="AY193">
        <v>0</v>
      </c>
      <c r="AZ193">
        <v>0</v>
      </c>
    </row>
    <row r="194" spans="1:52" x14ac:dyDescent="0.3">
      <c r="A194" t="s">
        <v>193</v>
      </c>
      <c r="B194" t="s">
        <v>412</v>
      </c>
      <c r="C194" t="s">
        <v>440</v>
      </c>
      <c r="D194" t="s">
        <v>498</v>
      </c>
      <c r="E194">
        <v>221.95000000000002</v>
      </c>
      <c r="F194">
        <v>0.22942103445529938</v>
      </c>
      <c r="G194">
        <v>0</v>
      </c>
      <c r="H194">
        <v>0.30541259050369263</v>
      </c>
      <c r="I194">
        <v>0.68625855445861816</v>
      </c>
      <c r="J194">
        <v>0.1926826685667038</v>
      </c>
      <c r="K194">
        <v>4.7570422291755676E-2</v>
      </c>
      <c r="L194">
        <v>0</v>
      </c>
      <c r="M194">
        <v>28417.017578125</v>
      </c>
      <c r="N194">
        <v>1.352541446685791</v>
      </c>
      <c r="O194">
        <v>0</v>
      </c>
      <c r="P194">
        <v>1</v>
      </c>
      <c r="Q194">
        <v>0</v>
      </c>
      <c r="R194">
        <v>0</v>
      </c>
      <c r="S194">
        <v>18049.478515625</v>
      </c>
      <c r="T194">
        <v>0.39380457997322083</v>
      </c>
      <c r="U194">
        <v>0</v>
      </c>
      <c r="V194">
        <v>0.15492957830429077</v>
      </c>
      <c r="W194">
        <v>3.8732394576072693E-2</v>
      </c>
      <c r="X194">
        <v>0.30633804202079773</v>
      </c>
      <c r="Y194">
        <v>0.68661969900131226</v>
      </c>
      <c r="Z194">
        <v>0</v>
      </c>
      <c r="AA194">
        <v>0</v>
      </c>
      <c r="AB194">
        <v>0</v>
      </c>
      <c r="AC194">
        <v>1</v>
      </c>
      <c r="AD194">
        <v>0</v>
      </c>
      <c r="AE194">
        <v>0</v>
      </c>
      <c r="AF194">
        <v>1.2182785272598267</v>
      </c>
      <c r="AG194">
        <v>284</v>
      </c>
      <c r="AH194">
        <v>6307157</v>
      </c>
      <c r="AI194">
        <v>1123.41064453125</v>
      </c>
      <c r="AJ194">
        <v>5087.6953125</v>
      </c>
      <c r="AK194">
        <v>295.41000000000003</v>
      </c>
      <c r="AL194">
        <v>275.64</v>
      </c>
      <c r="AM194">
        <v>277.43</v>
      </c>
      <c r="AN194">
        <v>28417.017578125</v>
      </c>
      <c r="AO194">
        <v>0</v>
      </c>
      <c r="AP194">
        <v>5087.6953125</v>
      </c>
      <c r="AQ194">
        <v>247.2</v>
      </c>
      <c r="AR194">
        <v>0</v>
      </c>
      <c r="AS194">
        <v>247.32999999999998</v>
      </c>
      <c r="AT194">
        <v>0</v>
      </c>
      <c r="AU194">
        <v>0.22733645332147334</v>
      </c>
      <c r="AV194">
        <v>75.537696838378906</v>
      </c>
      <c r="AW194">
        <v>169.73233032226563</v>
      </c>
      <c r="AX194">
        <v>0.47195568680763245</v>
      </c>
      <c r="AY194">
        <v>0</v>
      </c>
      <c r="AZ194">
        <v>0</v>
      </c>
    </row>
    <row r="195" spans="1:52" x14ac:dyDescent="0.3">
      <c r="A195" t="s">
        <v>194</v>
      </c>
      <c r="B195" t="s">
        <v>413</v>
      </c>
      <c r="C195" t="s">
        <v>447</v>
      </c>
      <c r="D195" t="s">
        <v>505</v>
      </c>
      <c r="E195">
        <v>291.89999999999998</v>
      </c>
      <c r="F195">
        <v>0.24809865653514862</v>
      </c>
      <c r="G195">
        <v>7.8794108703732491E-3</v>
      </c>
      <c r="H195">
        <v>0.32274514436721802</v>
      </c>
      <c r="I195">
        <v>0.67725485563278198</v>
      </c>
      <c r="J195">
        <v>0.13530591130256653</v>
      </c>
      <c r="K195">
        <v>3.8712602108716965E-2</v>
      </c>
      <c r="L195">
        <v>0</v>
      </c>
      <c r="M195">
        <v>20651.513671875</v>
      </c>
      <c r="N195">
        <v>1.2825515270233154</v>
      </c>
      <c r="O195">
        <v>0</v>
      </c>
      <c r="P195">
        <v>0</v>
      </c>
      <c r="Q195">
        <v>1</v>
      </c>
      <c r="R195">
        <v>0</v>
      </c>
      <c r="S195">
        <v>10960.0419921875</v>
      </c>
      <c r="T195">
        <v>0.3650895357131958</v>
      </c>
      <c r="U195">
        <v>5.9880241751670837E-3</v>
      </c>
      <c r="V195">
        <v>0.13772454857826233</v>
      </c>
      <c r="W195">
        <v>1.1976048350334167E-2</v>
      </c>
      <c r="X195">
        <v>0.31736525893211365</v>
      </c>
      <c r="Y195">
        <v>0.68263471126556396</v>
      </c>
      <c r="Z195">
        <v>0</v>
      </c>
      <c r="AA195">
        <v>0</v>
      </c>
      <c r="AB195">
        <v>0</v>
      </c>
      <c r="AC195">
        <v>0</v>
      </c>
      <c r="AD195">
        <v>1</v>
      </c>
      <c r="AE195">
        <v>0</v>
      </c>
      <c r="AF195">
        <v>1.1280674934387207</v>
      </c>
      <c r="AG195">
        <v>334</v>
      </c>
      <c r="AH195">
        <v>6028177</v>
      </c>
      <c r="AI195">
        <v>279.35250854492188</v>
      </c>
      <c r="AJ195">
        <v>3828.677734375</v>
      </c>
      <c r="AK195">
        <v>354.4</v>
      </c>
      <c r="AL195">
        <v>330.66999999999996</v>
      </c>
      <c r="AM195">
        <v>332.05</v>
      </c>
      <c r="AN195">
        <v>20883.130859375</v>
      </c>
      <c r="AO195">
        <v>231.61698913574219</v>
      </c>
      <c r="AP195">
        <v>3597.060546875</v>
      </c>
      <c r="AQ195">
        <v>293.07</v>
      </c>
      <c r="AR195">
        <v>0</v>
      </c>
      <c r="AS195">
        <v>293.26</v>
      </c>
      <c r="AT195">
        <v>1.82</v>
      </c>
      <c r="AU195">
        <v>0.27324476232694539</v>
      </c>
      <c r="AV195">
        <v>94.648239135742188</v>
      </c>
      <c r="AW195">
        <v>198.61175537109375</v>
      </c>
      <c r="AX195">
        <v>0.43304389715194702</v>
      </c>
      <c r="AY195">
        <v>163191</v>
      </c>
      <c r="AZ195">
        <v>125899</v>
      </c>
    </row>
    <row r="196" spans="1:52" x14ac:dyDescent="0.3">
      <c r="A196" t="s">
        <v>195</v>
      </c>
      <c r="B196" t="s">
        <v>414</v>
      </c>
      <c r="C196" t="s">
        <v>455</v>
      </c>
      <c r="D196" t="s">
        <v>513</v>
      </c>
      <c r="E196">
        <v>359.42</v>
      </c>
      <c r="F196">
        <v>0.27753046154975891</v>
      </c>
      <c r="G196">
        <v>0</v>
      </c>
      <c r="H196">
        <v>0.24979472160339355</v>
      </c>
      <c r="I196">
        <v>0</v>
      </c>
      <c r="J196">
        <v>9.1480478644371033E-2</v>
      </c>
      <c r="K196">
        <v>9.8017953336238861E-2</v>
      </c>
      <c r="L196">
        <v>0</v>
      </c>
      <c r="M196">
        <v>18005.072265625</v>
      </c>
      <c r="N196">
        <v>1.0125200748443604</v>
      </c>
      <c r="O196">
        <v>0</v>
      </c>
      <c r="P196">
        <v>1</v>
      </c>
      <c r="Q196">
        <v>0</v>
      </c>
      <c r="R196">
        <v>0</v>
      </c>
      <c r="S196">
        <v>9495.3701171875</v>
      </c>
      <c r="T196">
        <v>0.73789006471633911</v>
      </c>
      <c r="U196">
        <v>0</v>
      </c>
      <c r="V196">
        <v>0.11155378818511963</v>
      </c>
      <c r="W196">
        <v>6.3745021820068359E-2</v>
      </c>
      <c r="X196">
        <v>0.26294821500778198</v>
      </c>
      <c r="Y196">
        <v>0</v>
      </c>
      <c r="Z196">
        <v>0</v>
      </c>
      <c r="AA196">
        <v>0</v>
      </c>
      <c r="AB196">
        <v>0</v>
      </c>
      <c r="AC196">
        <v>1</v>
      </c>
      <c r="AD196">
        <v>0</v>
      </c>
      <c r="AE196">
        <v>0</v>
      </c>
      <c r="AF196">
        <v>1.04584801197052</v>
      </c>
      <c r="AG196">
        <v>251</v>
      </c>
      <c r="AH196">
        <v>6471383</v>
      </c>
      <c r="AI196">
        <v>924.89007568359375</v>
      </c>
      <c r="AJ196">
        <v>3494.5693359375</v>
      </c>
      <c r="AK196">
        <v>376.88</v>
      </c>
      <c r="AL196">
        <v>351.65</v>
      </c>
      <c r="AM196">
        <v>351.65</v>
      </c>
      <c r="AN196">
        <v>18322.76171875</v>
      </c>
      <c r="AO196">
        <v>317.68960571289063</v>
      </c>
      <c r="AP196">
        <v>3176.8798828125</v>
      </c>
      <c r="AQ196">
        <v>342.70000000000005</v>
      </c>
      <c r="AR196">
        <v>19.149999999999999</v>
      </c>
      <c r="AS196">
        <v>342.70000000000005</v>
      </c>
      <c r="AT196">
        <v>0</v>
      </c>
      <c r="AU196">
        <v>0.28739521447330024</v>
      </c>
      <c r="AV196">
        <v>85.604652404785156</v>
      </c>
      <c r="AW196">
        <v>0</v>
      </c>
      <c r="AX196">
        <v>0.57387495040893555</v>
      </c>
      <c r="AY196">
        <v>154596</v>
      </c>
      <c r="AZ196">
        <v>119267</v>
      </c>
    </row>
    <row r="197" spans="1:52" x14ac:dyDescent="0.3">
      <c r="A197" t="s">
        <v>196</v>
      </c>
      <c r="B197" t="s">
        <v>415</v>
      </c>
      <c r="C197" t="s">
        <v>458</v>
      </c>
      <c r="D197" t="s">
        <v>516</v>
      </c>
      <c r="E197">
        <v>180.05</v>
      </c>
      <c r="F197">
        <v>0.21382948756217957</v>
      </c>
      <c r="G197">
        <v>5.5540129542350769E-3</v>
      </c>
      <c r="H197">
        <v>0.2916087806224823</v>
      </c>
      <c r="I197">
        <v>0</v>
      </c>
      <c r="J197">
        <v>0.17371681332588196</v>
      </c>
      <c r="K197">
        <v>7.9219810664653778E-2</v>
      </c>
      <c r="L197">
        <v>0</v>
      </c>
      <c r="M197">
        <v>18372.36328125</v>
      </c>
      <c r="N197">
        <v>0.95708179473876953</v>
      </c>
      <c r="O197">
        <v>0</v>
      </c>
      <c r="P197">
        <v>1</v>
      </c>
      <c r="Q197">
        <v>0</v>
      </c>
      <c r="R197">
        <v>0</v>
      </c>
      <c r="S197">
        <v>7475.7431640625</v>
      </c>
      <c r="T197">
        <v>0.77805829048156738</v>
      </c>
      <c r="U197">
        <v>8.1967208534479141E-3</v>
      </c>
      <c r="V197">
        <v>0.13114753365516663</v>
      </c>
      <c r="W197">
        <v>4.0983617305755615E-2</v>
      </c>
      <c r="X197">
        <v>0.2950819730758667</v>
      </c>
      <c r="Y197">
        <v>0</v>
      </c>
      <c r="Z197">
        <v>0</v>
      </c>
      <c r="AA197">
        <v>1</v>
      </c>
      <c r="AB197">
        <v>0</v>
      </c>
      <c r="AC197">
        <v>1</v>
      </c>
      <c r="AD197">
        <v>0</v>
      </c>
      <c r="AE197">
        <v>0</v>
      </c>
      <c r="AF197">
        <v>1.149396538734436</v>
      </c>
      <c r="AG197">
        <v>122</v>
      </c>
      <c r="AH197">
        <v>3307944</v>
      </c>
      <c r="AI197">
        <v>324.17660522460938</v>
      </c>
      <c r="AJ197">
        <v>1261.171875</v>
      </c>
      <c r="AK197">
        <v>190.57</v>
      </c>
      <c r="AL197">
        <v>177.82</v>
      </c>
      <c r="AM197">
        <v>184.51999999999998</v>
      </c>
      <c r="AN197">
        <v>18593.345703125</v>
      </c>
      <c r="AO197">
        <v>220.98306274414063</v>
      </c>
      <c r="AP197">
        <v>1040.189453125</v>
      </c>
      <c r="AQ197">
        <v>177.97</v>
      </c>
      <c r="AR197">
        <v>18.009999999999998</v>
      </c>
      <c r="AS197">
        <v>177.97</v>
      </c>
      <c r="AT197">
        <v>0</v>
      </c>
      <c r="AU197">
        <v>0.23322353767488899</v>
      </c>
      <c r="AV197">
        <v>51.897613525390625</v>
      </c>
      <c r="AW197">
        <v>0</v>
      </c>
      <c r="AX197">
        <v>0.76910287141799927</v>
      </c>
      <c r="AY197">
        <v>0</v>
      </c>
      <c r="AZ197">
        <v>0</v>
      </c>
    </row>
    <row r="198" spans="1:52" x14ac:dyDescent="0.3">
      <c r="A198" t="s">
        <v>197</v>
      </c>
      <c r="B198" t="s">
        <v>416</v>
      </c>
      <c r="C198" t="s">
        <v>447</v>
      </c>
      <c r="D198" t="s">
        <v>505</v>
      </c>
      <c r="E198">
        <v>137.84</v>
      </c>
      <c r="F198">
        <v>0.15721125900745392</v>
      </c>
      <c r="G198">
        <v>1.9297735765576363E-2</v>
      </c>
      <c r="H198">
        <v>0.31000000238418579</v>
      </c>
      <c r="I198">
        <v>0.68999999761581421</v>
      </c>
      <c r="J198">
        <v>0.15911628305912018</v>
      </c>
      <c r="K198">
        <v>6.5590560436248779E-2</v>
      </c>
      <c r="L198">
        <v>0</v>
      </c>
      <c r="M198">
        <v>24746.40234375</v>
      </c>
      <c r="N198">
        <v>1.2973518371582031</v>
      </c>
      <c r="O198">
        <v>0</v>
      </c>
      <c r="P198">
        <v>0</v>
      </c>
      <c r="Q198">
        <v>1</v>
      </c>
      <c r="R198">
        <v>0</v>
      </c>
      <c r="S198">
        <v>13448.38671875</v>
      </c>
      <c r="T198">
        <v>0.45591121912002563</v>
      </c>
      <c r="U198">
        <v>0</v>
      </c>
      <c r="V198">
        <v>0.1666666716337204</v>
      </c>
      <c r="W198">
        <v>2.2727265954017639E-2</v>
      </c>
      <c r="X198">
        <v>0.3333333432674408</v>
      </c>
      <c r="Y198">
        <v>0.66666668653488159</v>
      </c>
      <c r="Z198">
        <v>0</v>
      </c>
      <c r="AA198">
        <v>1</v>
      </c>
      <c r="AB198">
        <v>0</v>
      </c>
      <c r="AC198">
        <v>0</v>
      </c>
      <c r="AD198">
        <v>1</v>
      </c>
      <c r="AE198">
        <v>0</v>
      </c>
      <c r="AF198">
        <v>1.2223284244537354</v>
      </c>
      <c r="AG198">
        <v>132</v>
      </c>
      <c r="AH198">
        <v>3411044</v>
      </c>
      <c r="AI198">
        <v>18.681079864501953</v>
      </c>
      <c r="AJ198">
        <v>2587.0078125</v>
      </c>
      <c r="AK198">
        <v>190.14</v>
      </c>
      <c r="AL198">
        <v>177.41</v>
      </c>
      <c r="AM198">
        <v>177.41</v>
      </c>
      <c r="AN198">
        <v>24746.40234375</v>
      </c>
      <c r="AO198">
        <v>0</v>
      </c>
      <c r="AP198">
        <v>2587.0078125</v>
      </c>
      <c r="AQ198">
        <v>160.76999999999998</v>
      </c>
      <c r="AR198">
        <v>0</v>
      </c>
      <c r="AS198">
        <v>160.77000000000001</v>
      </c>
      <c r="AT198">
        <v>2.16</v>
      </c>
      <c r="AU198">
        <v>0.17662683336443366</v>
      </c>
      <c r="AV198">
        <v>49.838699340820313</v>
      </c>
      <c r="AW198">
        <v>110.93129730224609</v>
      </c>
      <c r="AX198">
        <v>0.43630599975585938</v>
      </c>
      <c r="AY198">
        <v>197298</v>
      </c>
      <c r="AZ198">
        <v>152212</v>
      </c>
    </row>
    <row r="199" spans="1:52" x14ac:dyDescent="0.3">
      <c r="A199" t="s">
        <v>198</v>
      </c>
      <c r="B199" t="s">
        <v>417</v>
      </c>
      <c r="C199" t="s">
        <v>449</v>
      </c>
      <c r="D199" t="s">
        <v>507</v>
      </c>
      <c r="E199">
        <v>665.72</v>
      </c>
      <c r="F199">
        <v>0.25911796092987061</v>
      </c>
      <c r="G199">
        <v>1.5486991964280605E-2</v>
      </c>
      <c r="H199">
        <v>0</v>
      </c>
      <c r="I199">
        <v>0.99327325820922852</v>
      </c>
      <c r="J199">
        <v>0.20782752335071564</v>
      </c>
      <c r="K199">
        <v>4.0448188781738281E-2</v>
      </c>
      <c r="L199">
        <v>0</v>
      </c>
      <c r="M199">
        <v>20087.98046875</v>
      </c>
      <c r="N199">
        <v>1.2376962900161743</v>
      </c>
      <c r="O199">
        <v>1</v>
      </c>
      <c r="P199">
        <v>0</v>
      </c>
      <c r="Q199">
        <v>0</v>
      </c>
      <c r="R199">
        <v>0</v>
      </c>
      <c r="S199">
        <v>9165.126953125</v>
      </c>
      <c r="T199">
        <v>0.37959581613540649</v>
      </c>
      <c r="U199">
        <v>3.0120480805635452E-3</v>
      </c>
      <c r="V199">
        <v>0.16566264629364014</v>
      </c>
      <c r="W199">
        <v>4.3674707412719727E-2</v>
      </c>
      <c r="X199">
        <v>0</v>
      </c>
      <c r="Y199">
        <v>0.99397587776184082</v>
      </c>
      <c r="Z199">
        <v>0</v>
      </c>
      <c r="AA199">
        <v>0</v>
      </c>
      <c r="AB199">
        <v>1</v>
      </c>
      <c r="AC199">
        <v>0</v>
      </c>
      <c r="AD199">
        <v>0</v>
      </c>
      <c r="AE199">
        <v>0</v>
      </c>
      <c r="AF199">
        <v>1.1791024208068848</v>
      </c>
      <c r="AG199">
        <v>664</v>
      </c>
      <c r="AH199">
        <v>13372970</v>
      </c>
      <c r="AI199">
        <v>422.2315673828125</v>
      </c>
      <c r="AJ199">
        <v>4816.7314453125</v>
      </c>
      <c r="AK199">
        <v>816.03</v>
      </c>
      <c r="AL199">
        <v>761.4</v>
      </c>
      <c r="AM199">
        <v>761.4</v>
      </c>
      <c r="AN199">
        <v>20087.98046875</v>
      </c>
      <c r="AO199">
        <v>0</v>
      </c>
      <c r="AP199">
        <v>4816.7314453125</v>
      </c>
      <c r="AQ199">
        <v>672.99</v>
      </c>
      <c r="AR199">
        <v>0</v>
      </c>
      <c r="AS199">
        <v>675.35</v>
      </c>
      <c r="AT199">
        <v>11.34</v>
      </c>
      <c r="AU199">
        <v>0.26521395572666029</v>
      </c>
      <c r="AV199">
        <v>0</v>
      </c>
      <c r="AW199">
        <v>670.80706787109375</v>
      </c>
      <c r="AX199">
        <v>0.46958452463150024</v>
      </c>
      <c r="AY199">
        <v>0</v>
      </c>
      <c r="AZ199">
        <v>0</v>
      </c>
    </row>
    <row r="200" spans="1:52" x14ac:dyDescent="0.3">
      <c r="A200" t="s">
        <v>199</v>
      </c>
      <c r="B200" t="s">
        <v>418</v>
      </c>
      <c r="C200" t="s">
        <v>451</v>
      </c>
      <c r="D200" t="s">
        <v>509</v>
      </c>
      <c r="E200">
        <v>378.36</v>
      </c>
      <c r="F200">
        <v>0.2006818950176239</v>
      </c>
      <c r="G200">
        <v>5.2859708666801453E-3</v>
      </c>
      <c r="H200">
        <v>0.30942553281784058</v>
      </c>
      <c r="I200">
        <v>0</v>
      </c>
      <c r="J200">
        <v>0.10185164213180542</v>
      </c>
      <c r="K200">
        <v>6.8987265229225159E-2</v>
      </c>
      <c r="L200">
        <v>0</v>
      </c>
      <c r="M200">
        <v>16026.83984375</v>
      </c>
      <c r="N200">
        <v>0.90370619297027588</v>
      </c>
      <c r="O200">
        <v>0</v>
      </c>
      <c r="P200">
        <v>0</v>
      </c>
      <c r="Q200">
        <v>0</v>
      </c>
      <c r="R200">
        <v>1</v>
      </c>
      <c r="S200">
        <v>10329.8896484375</v>
      </c>
      <c r="T200">
        <v>0.40915122628211975</v>
      </c>
      <c r="U200">
        <v>2.6246719062328339E-3</v>
      </c>
      <c r="V200">
        <v>0.14435695111751556</v>
      </c>
      <c r="W200">
        <v>7.086615264415741E-2</v>
      </c>
      <c r="X200">
        <v>0.3097112774848938</v>
      </c>
      <c r="Y200">
        <v>0</v>
      </c>
      <c r="Z200">
        <v>0</v>
      </c>
      <c r="AA200">
        <v>0</v>
      </c>
      <c r="AB200">
        <v>0</v>
      </c>
      <c r="AC200">
        <v>0</v>
      </c>
      <c r="AD200">
        <v>0</v>
      </c>
      <c r="AE200">
        <v>1</v>
      </c>
      <c r="AF200">
        <v>1.020024299621582</v>
      </c>
      <c r="AG200">
        <v>381</v>
      </c>
      <c r="AH200">
        <v>6063915</v>
      </c>
      <c r="AI200">
        <v>0</v>
      </c>
      <c r="AJ200">
        <v>1292.419921875</v>
      </c>
      <c r="AK200">
        <v>369.01</v>
      </c>
      <c r="AL200">
        <v>344.31</v>
      </c>
      <c r="AM200">
        <v>348.39</v>
      </c>
      <c r="AN200">
        <v>16026.83984375</v>
      </c>
      <c r="AO200">
        <v>0</v>
      </c>
      <c r="AP200">
        <v>1292.419921875</v>
      </c>
      <c r="AQ200">
        <v>353.78</v>
      </c>
      <c r="AR200">
        <v>27.75</v>
      </c>
      <c r="AS200">
        <v>354.92999999999995</v>
      </c>
      <c r="AT200">
        <v>0.69</v>
      </c>
      <c r="AU200">
        <v>0.22594143070464598</v>
      </c>
      <c r="AV200">
        <v>109.82440185546875</v>
      </c>
      <c r="AW200">
        <v>0</v>
      </c>
      <c r="AX200">
        <v>0.42919367551803589</v>
      </c>
      <c r="AY200">
        <v>399858</v>
      </c>
      <c r="AZ200">
        <v>308482</v>
      </c>
    </row>
    <row r="201" spans="1:52" x14ac:dyDescent="0.3">
      <c r="A201" t="s">
        <v>200</v>
      </c>
      <c r="B201" t="s">
        <v>419</v>
      </c>
      <c r="C201" t="s">
        <v>464</v>
      </c>
      <c r="D201" t="s">
        <v>522</v>
      </c>
      <c r="E201">
        <v>66.900000000000006</v>
      </c>
      <c r="F201">
        <v>0.32227206230163574</v>
      </c>
      <c r="G201">
        <v>1.5695067122578621E-2</v>
      </c>
      <c r="H201">
        <v>0.13394713401794434</v>
      </c>
      <c r="I201">
        <v>0</v>
      </c>
      <c r="J201">
        <v>0.12606684863567352</v>
      </c>
      <c r="K201">
        <v>9.0021863579750061E-2</v>
      </c>
      <c r="L201">
        <v>1</v>
      </c>
      <c r="M201">
        <v>21740.44921875</v>
      </c>
      <c r="N201">
        <v>1.0778744220733643</v>
      </c>
      <c r="O201">
        <v>0</v>
      </c>
      <c r="P201">
        <v>1</v>
      </c>
      <c r="Q201">
        <v>0</v>
      </c>
      <c r="R201">
        <v>0</v>
      </c>
      <c r="S201">
        <v>16710.724609375</v>
      </c>
      <c r="T201">
        <v>0.62354165315628052</v>
      </c>
      <c r="U201">
        <v>1.3513513840734959E-2</v>
      </c>
      <c r="V201">
        <v>0.10810811072587967</v>
      </c>
      <c r="W201">
        <v>8.1081084907054901E-2</v>
      </c>
      <c r="X201">
        <v>8.1081077456474304E-2</v>
      </c>
      <c r="Y201">
        <v>0</v>
      </c>
      <c r="Z201">
        <v>1</v>
      </c>
      <c r="AA201">
        <v>0</v>
      </c>
      <c r="AB201">
        <v>0</v>
      </c>
      <c r="AC201">
        <v>1</v>
      </c>
      <c r="AD201">
        <v>0</v>
      </c>
      <c r="AE201">
        <v>0</v>
      </c>
      <c r="AF201">
        <v>1.2013381719589233</v>
      </c>
      <c r="AG201">
        <v>74</v>
      </c>
      <c r="AH201">
        <v>1454436</v>
      </c>
      <c r="AI201">
        <v>543.12408447265625</v>
      </c>
      <c r="AJ201">
        <v>2790.43359375</v>
      </c>
      <c r="AK201">
        <v>78.86</v>
      </c>
      <c r="AL201">
        <v>73.58</v>
      </c>
      <c r="AM201">
        <v>75.17</v>
      </c>
      <c r="AN201">
        <v>21740.44921875</v>
      </c>
      <c r="AO201">
        <v>0</v>
      </c>
      <c r="AP201">
        <v>2790.43359375</v>
      </c>
      <c r="AQ201">
        <v>73</v>
      </c>
      <c r="AR201">
        <v>0</v>
      </c>
      <c r="AS201">
        <v>73</v>
      </c>
      <c r="AT201">
        <v>1.5</v>
      </c>
      <c r="AU201">
        <v>0.30463767123287666</v>
      </c>
      <c r="AV201">
        <v>9.7781410217285156</v>
      </c>
      <c r="AW201">
        <v>0</v>
      </c>
      <c r="AX201">
        <v>0.63141220808029175</v>
      </c>
      <c r="AY201">
        <v>0</v>
      </c>
      <c r="AZ201">
        <v>0</v>
      </c>
    </row>
    <row r="202" spans="1:52" x14ac:dyDescent="0.3">
      <c r="A202" t="s">
        <v>201</v>
      </c>
      <c r="B202" t="s">
        <v>420</v>
      </c>
      <c r="C202" t="s">
        <v>465</v>
      </c>
      <c r="D202" t="s">
        <v>523</v>
      </c>
      <c r="E202">
        <v>188.85</v>
      </c>
      <c r="F202">
        <v>0.16881123185157776</v>
      </c>
      <c r="G202">
        <v>0</v>
      </c>
      <c r="H202">
        <v>0.10892169177532196</v>
      </c>
      <c r="I202">
        <v>0</v>
      </c>
      <c r="J202">
        <v>8.0414704978466034E-2</v>
      </c>
      <c r="K202">
        <v>0.10921357572078705</v>
      </c>
      <c r="L202">
        <v>0</v>
      </c>
      <c r="M202">
        <v>16566.16796875</v>
      </c>
      <c r="N202">
        <v>0.87228429317474365</v>
      </c>
      <c r="O202">
        <v>0</v>
      </c>
      <c r="P202">
        <v>1</v>
      </c>
      <c r="Q202">
        <v>0</v>
      </c>
      <c r="R202">
        <v>0</v>
      </c>
      <c r="S202">
        <v>11181.0185546875</v>
      </c>
      <c r="T202">
        <v>0.45998960733413696</v>
      </c>
      <c r="U202">
        <v>0</v>
      </c>
      <c r="V202">
        <v>7.8947365283966064E-2</v>
      </c>
      <c r="W202">
        <v>8.4210529923439026E-2</v>
      </c>
      <c r="X202">
        <v>0.11052631586790085</v>
      </c>
      <c r="Y202">
        <v>0</v>
      </c>
      <c r="Z202">
        <v>0</v>
      </c>
      <c r="AA202">
        <v>1</v>
      </c>
      <c r="AB202">
        <v>0</v>
      </c>
      <c r="AC202">
        <v>1</v>
      </c>
      <c r="AD202">
        <v>0</v>
      </c>
      <c r="AE202">
        <v>0</v>
      </c>
      <c r="AF202">
        <v>0.96806430816650391</v>
      </c>
      <c r="AG202">
        <v>190</v>
      </c>
      <c r="AH202">
        <v>3128520.75</v>
      </c>
      <c r="AI202">
        <v>1061.8692626953125</v>
      </c>
      <c r="AJ202">
        <v>1919.078125</v>
      </c>
      <c r="AK202">
        <v>187.68</v>
      </c>
      <c r="AL202">
        <v>175.11</v>
      </c>
      <c r="AM202">
        <v>175.11</v>
      </c>
      <c r="AN202">
        <v>16932.771484375</v>
      </c>
      <c r="AO202">
        <v>366.60311889648438</v>
      </c>
      <c r="AP202">
        <v>1552.474609375</v>
      </c>
      <c r="AQ202">
        <v>197.84</v>
      </c>
      <c r="AR202">
        <v>37.129999999999995</v>
      </c>
      <c r="AS202">
        <v>199.85999999999999</v>
      </c>
      <c r="AT202">
        <v>0</v>
      </c>
      <c r="AU202">
        <v>0.17518543980786552</v>
      </c>
      <c r="AV202">
        <v>21.769088745117188</v>
      </c>
      <c r="AW202">
        <v>0</v>
      </c>
      <c r="AX202">
        <v>0.47380352020263672</v>
      </c>
      <c r="AY202">
        <v>170803</v>
      </c>
      <c r="AZ202">
        <v>116622</v>
      </c>
    </row>
    <row r="203" spans="1:52" x14ac:dyDescent="0.3">
      <c r="A203" t="s">
        <v>202</v>
      </c>
      <c r="B203" t="s">
        <v>421</v>
      </c>
      <c r="C203" t="s">
        <v>485</v>
      </c>
      <c r="D203" t="s">
        <v>543</v>
      </c>
      <c r="E203">
        <v>320.14</v>
      </c>
      <c r="F203">
        <v>0.11791715770959854</v>
      </c>
      <c r="G203">
        <v>0</v>
      </c>
      <c r="H203">
        <v>0.27585476636886597</v>
      </c>
      <c r="I203">
        <v>0</v>
      </c>
      <c r="J203">
        <v>8.9925594627857208E-2</v>
      </c>
      <c r="K203">
        <v>4.737640917301178E-2</v>
      </c>
      <c r="L203">
        <v>0</v>
      </c>
      <c r="M203">
        <v>15461.2041015625</v>
      </c>
      <c r="N203">
        <v>0.85881072282791138</v>
      </c>
      <c r="O203">
        <v>0</v>
      </c>
      <c r="P203">
        <v>1</v>
      </c>
      <c r="Q203">
        <v>0</v>
      </c>
      <c r="R203">
        <v>0</v>
      </c>
      <c r="S203">
        <v>8104.81201171875</v>
      </c>
      <c r="T203">
        <v>0.31146568059921265</v>
      </c>
      <c r="U203">
        <v>4.5662098564207554E-3</v>
      </c>
      <c r="V203">
        <v>5.0228308886289597E-2</v>
      </c>
      <c r="W203">
        <v>2.7397263795137405E-2</v>
      </c>
      <c r="X203">
        <v>0.27853882312774658</v>
      </c>
      <c r="Y203">
        <v>0</v>
      </c>
      <c r="Z203">
        <v>0</v>
      </c>
      <c r="AA203">
        <v>1</v>
      </c>
      <c r="AB203">
        <v>0</v>
      </c>
      <c r="AC203">
        <v>1</v>
      </c>
      <c r="AD203">
        <v>0</v>
      </c>
      <c r="AE203">
        <v>0</v>
      </c>
      <c r="AF203">
        <v>0.85084754228591919</v>
      </c>
      <c r="AG203">
        <v>219</v>
      </c>
      <c r="AH203">
        <v>4949750</v>
      </c>
      <c r="AI203">
        <v>65.024673461914063</v>
      </c>
      <c r="AJ203">
        <v>764.6123046875</v>
      </c>
      <c r="AK203">
        <v>331.5</v>
      </c>
      <c r="AL203">
        <v>309.31</v>
      </c>
      <c r="AM203">
        <v>321.93</v>
      </c>
      <c r="AN203">
        <v>15461.2041015625</v>
      </c>
      <c r="AO203">
        <v>0</v>
      </c>
      <c r="AP203">
        <v>764.6123046875</v>
      </c>
      <c r="AQ203">
        <v>316.31</v>
      </c>
      <c r="AR203">
        <v>31.25</v>
      </c>
      <c r="AS203">
        <v>318.83000000000004</v>
      </c>
      <c r="AT203">
        <v>1</v>
      </c>
      <c r="AU203">
        <v>0.1160283254398896</v>
      </c>
      <c r="AV203">
        <v>87.950775146484375</v>
      </c>
      <c r="AW203">
        <v>0</v>
      </c>
      <c r="AX203">
        <v>0.29502013325691223</v>
      </c>
      <c r="AY203">
        <v>0</v>
      </c>
      <c r="AZ203">
        <v>0</v>
      </c>
    </row>
    <row r="204" spans="1:52" x14ac:dyDescent="0.3">
      <c r="A204" t="s">
        <v>203</v>
      </c>
      <c r="B204" t="s">
        <v>422</v>
      </c>
      <c r="C204" t="s">
        <v>482</v>
      </c>
      <c r="D204" t="s">
        <v>540</v>
      </c>
      <c r="E204">
        <v>866.25999999999976</v>
      </c>
      <c r="F204">
        <v>0.23001177608966827</v>
      </c>
      <c r="G204">
        <v>4.6175513416528702E-3</v>
      </c>
      <c r="H204">
        <v>0.20975056290626526</v>
      </c>
      <c r="I204">
        <v>0.31632652878761292</v>
      </c>
      <c r="J204">
        <v>0.10898531973361969</v>
      </c>
      <c r="K204">
        <v>7.1066416800022125E-2</v>
      </c>
      <c r="L204">
        <v>0</v>
      </c>
      <c r="M204">
        <v>16263.4482421875</v>
      </c>
      <c r="N204">
        <v>0.99470943212509155</v>
      </c>
      <c r="O204">
        <v>0</v>
      </c>
      <c r="P204">
        <v>0</v>
      </c>
      <c r="Q204">
        <v>0</v>
      </c>
      <c r="R204">
        <v>1</v>
      </c>
      <c r="S204">
        <v>13043.4921875</v>
      </c>
      <c r="T204">
        <v>0.4583505392074585</v>
      </c>
      <c r="U204">
        <v>4.5351474545896053E-3</v>
      </c>
      <c r="V204">
        <v>8.7301589548587799E-2</v>
      </c>
      <c r="W204">
        <v>4.6485256403684616E-2</v>
      </c>
      <c r="X204">
        <v>0.20975056290626526</v>
      </c>
      <c r="Y204">
        <v>0.31632652878761292</v>
      </c>
      <c r="Z204">
        <v>1.587301678955555E-2</v>
      </c>
      <c r="AA204">
        <v>0.26870748400688171</v>
      </c>
      <c r="AB204">
        <v>0</v>
      </c>
      <c r="AC204">
        <v>0</v>
      </c>
      <c r="AD204">
        <v>0</v>
      </c>
      <c r="AE204">
        <v>1</v>
      </c>
      <c r="AF204">
        <v>1.0112388134002686</v>
      </c>
      <c r="AG204">
        <v>882</v>
      </c>
      <c r="AH204">
        <v>14088375</v>
      </c>
      <c r="AI204">
        <v>1176.612060546875</v>
      </c>
      <c r="AJ204">
        <v>1418.97265625</v>
      </c>
      <c r="AK204">
        <v>956.46999999999991</v>
      </c>
      <c r="AL204">
        <v>892.44</v>
      </c>
      <c r="AM204">
        <v>893.7</v>
      </c>
      <c r="AN204">
        <v>16263.4482421875</v>
      </c>
      <c r="AO204">
        <v>0</v>
      </c>
      <c r="AP204">
        <v>1418.97265625</v>
      </c>
      <c r="AQ204">
        <v>902.0100000000001</v>
      </c>
      <c r="AR204">
        <v>90.33</v>
      </c>
      <c r="AS204">
        <v>905.2</v>
      </c>
      <c r="AT204">
        <v>4</v>
      </c>
      <c r="AU204">
        <v>0.22009180733539549</v>
      </c>
      <c r="AV204">
        <v>189.8662109375</v>
      </c>
      <c r="AW204">
        <v>286.33877563476563</v>
      </c>
      <c r="AX204">
        <v>0.40640097856521606</v>
      </c>
      <c r="AY204">
        <v>0</v>
      </c>
      <c r="AZ204">
        <v>0</v>
      </c>
    </row>
    <row r="205" spans="1:52" x14ac:dyDescent="0.3">
      <c r="A205" t="s">
        <v>204</v>
      </c>
      <c r="B205" t="s">
        <v>423</v>
      </c>
      <c r="C205" t="s">
        <v>486</v>
      </c>
      <c r="D205" t="s">
        <v>544</v>
      </c>
      <c r="E205">
        <v>3851.8700000000008</v>
      </c>
      <c r="F205">
        <v>8.1583753228187561E-2</v>
      </c>
      <c r="G205">
        <v>4.2057495564222336E-2</v>
      </c>
      <c r="H205">
        <v>0.21057960391044617</v>
      </c>
      <c r="I205">
        <v>0.2994178831577301</v>
      </c>
      <c r="J205">
        <v>9.3071810901165009E-2</v>
      </c>
      <c r="K205">
        <v>5.3303688764572144E-2</v>
      </c>
      <c r="L205">
        <v>0</v>
      </c>
      <c r="M205">
        <v>21869.115234375</v>
      </c>
      <c r="N205">
        <v>0.8941885232925415</v>
      </c>
      <c r="O205">
        <v>1</v>
      </c>
      <c r="P205">
        <v>0</v>
      </c>
      <c r="Q205">
        <v>0</v>
      </c>
      <c r="R205">
        <v>0</v>
      </c>
      <c r="S205">
        <v>10290.25</v>
      </c>
      <c r="T205">
        <v>0.23982948064804077</v>
      </c>
      <c r="U205">
        <v>3.69526706635952E-2</v>
      </c>
      <c r="V205">
        <v>9.3394078314304352E-2</v>
      </c>
      <c r="W205">
        <v>4.7076687216758728E-2</v>
      </c>
      <c r="X205">
        <v>0.21057960391044617</v>
      </c>
      <c r="Y205">
        <v>0.2994178831577301</v>
      </c>
      <c r="Z205">
        <v>0</v>
      </c>
      <c r="AA205">
        <v>0.16122500598430634</v>
      </c>
      <c r="AB205">
        <v>1</v>
      </c>
      <c r="AC205">
        <v>0</v>
      </c>
      <c r="AD205">
        <v>0</v>
      </c>
      <c r="AE205">
        <v>0</v>
      </c>
      <c r="AF205">
        <v>0.84170424938201904</v>
      </c>
      <c r="AG205">
        <v>3951</v>
      </c>
      <c r="AH205">
        <v>84236992</v>
      </c>
      <c r="AI205">
        <v>723.6822509765625</v>
      </c>
      <c r="AJ205">
        <v>6170.8515625</v>
      </c>
      <c r="AK205">
        <v>4016.68</v>
      </c>
      <c r="AL205">
        <v>3747.76</v>
      </c>
      <c r="AM205">
        <v>3747.76</v>
      </c>
      <c r="AN205">
        <v>21998.34765625</v>
      </c>
      <c r="AO205">
        <v>129.23307800292969</v>
      </c>
      <c r="AP205">
        <v>6041.619140625</v>
      </c>
      <c r="AQ205">
        <v>3827.56</v>
      </c>
      <c r="AR205">
        <v>332.73</v>
      </c>
      <c r="AS205">
        <v>3830.8900000000003</v>
      </c>
      <c r="AT205">
        <v>157</v>
      </c>
      <c r="AU205">
        <v>0.1198116604757641</v>
      </c>
      <c r="AV205">
        <v>806.707275390625</v>
      </c>
      <c r="AW205">
        <v>1147.0369873046875</v>
      </c>
      <c r="AX205">
        <v>0.23126354813575745</v>
      </c>
      <c r="AY205">
        <v>0</v>
      </c>
      <c r="AZ205">
        <v>0</v>
      </c>
    </row>
    <row r="206" spans="1:52" x14ac:dyDescent="0.3">
      <c r="A206" t="s">
        <v>205</v>
      </c>
      <c r="B206" t="s">
        <v>424</v>
      </c>
      <c r="C206" t="s">
        <v>487</v>
      </c>
      <c r="D206" t="s">
        <v>545</v>
      </c>
      <c r="E206">
        <v>791.71</v>
      </c>
      <c r="F206">
        <v>0.16388577222824097</v>
      </c>
      <c r="G206">
        <v>0</v>
      </c>
      <c r="H206">
        <v>0.24447861313819885</v>
      </c>
      <c r="I206">
        <v>0.54501336812973022</v>
      </c>
      <c r="J206">
        <v>8.892359584569931E-2</v>
      </c>
      <c r="K206">
        <v>6.5376326441764832E-2</v>
      </c>
      <c r="L206">
        <v>0</v>
      </c>
      <c r="M206">
        <v>20862.0625</v>
      </c>
      <c r="N206">
        <v>1.0611138343811035</v>
      </c>
      <c r="O206">
        <v>0</v>
      </c>
      <c r="P206">
        <v>0</v>
      </c>
      <c r="Q206">
        <v>1</v>
      </c>
      <c r="R206">
        <v>0</v>
      </c>
      <c r="S206">
        <v>8091.5048828125</v>
      </c>
      <c r="T206">
        <v>0.39332056045532227</v>
      </c>
      <c r="U206">
        <v>0</v>
      </c>
      <c r="V206">
        <v>0.10470588505268097</v>
      </c>
      <c r="W206">
        <v>5.6470591574907303E-2</v>
      </c>
      <c r="X206">
        <v>0.20941177010536194</v>
      </c>
      <c r="Y206">
        <v>0.3741176426410675</v>
      </c>
      <c r="Z206">
        <v>9.529411792755127E-2</v>
      </c>
      <c r="AA206">
        <v>0.37999999523162842</v>
      </c>
      <c r="AB206">
        <v>0</v>
      </c>
      <c r="AC206">
        <v>0</v>
      </c>
      <c r="AD206">
        <v>1</v>
      </c>
      <c r="AE206">
        <v>0</v>
      </c>
      <c r="AF206">
        <v>1.0460087060928345</v>
      </c>
      <c r="AG206">
        <v>850</v>
      </c>
      <c r="AH206">
        <v>16516704</v>
      </c>
      <c r="AI206">
        <v>1143.9049072265625</v>
      </c>
      <c r="AJ206">
        <v>4876.4423828125</v>
      </c>
      <c r="AK206">
        <v>847.58999999999992</v>
      </c>
      <c r="AL206">
        <v>790.84</v>
      </c>
      <c r="AM206">
        <v>790.84</v>
      </c>
      <c r="AN206">
        <v>20862.0625</v>
      </c>
      <c r="AO206">
        <v>0</v>
      </c>
      <c r="AP206">
        <v>4876.4423828125</v>
      </c>
      <c r="AQ206">
        <v>812.03</v>
      </c>
      <c r="AR206">
        <v>81.800000000000011</v>
      </c>
      <c r="AS206">
        <v>813.03</v>
      </c>
      <c r="AT206">
        <v>0</v>
      </c>
      <c r="AU206">
        <v>0.15836982522170151</v>
      </c>
      <c r="AV206">
        <v>198.76844787597656</v>
      </c>
      <c r="AW206">
        <v>443.11221313476563</v>
      </c>
      <c r="AX206">
        <v>0.41443905234336853</v>
      </c>
      <c r="AY206">
        <v>1619341</v>
      </c>
      <c r="AZ206">
        <v>1214933</v>
      </c>
    </row>
    <row r="207" spans="1:52" x14ac:dyDescent="0.3">
      <c r="A207" t="s">
        <v>206</v>
      </c>
      <c r="B207" t="s">
        <v>425</v>
      </c>
      <c r="C207" t="s">
        <v>485</v>
      </c>
      <c r="D207" t="s">
        <v>543</v>
      </c>
      <c r="E207">
        <v>1267.81</v>
      </c>
      <c r="F207">
        <v>0.23426222801208496</v>
      </c>
      <c r="G207">
        <v>7.8876171028241515E-4</v>
      </c>
      <c r="H207">
        <v>0.27941003441810608</v>
      </c>
      <c r="I207">
        <v>0.46906384825706482</v>
      </c>
      <c r="J207">
        <v>0.1051245853304863</v>
      </c>
      <c r="K207">
        <v>7.2187125682830811E-2</v>
      </c>
      <c r="L207">
        <v>0</v>
      </c>
      <c r="M207">
        <v>15595.8759765625</v>
      </c>
      <c r="N207">
        <v>1.0805771350860596</v>
      </c>
      <c r="O207">
        <v>0</v>
      </c>
      <c r="P207">
        <v>0</v>
      </c>
      <c r="Q207">
        <v>0</v>
      </c>
      <c r="R207">
        <v>1</v>
      </c>
      <c r="S207">
        <v>8627.6318359375</v>
      </c>
      <c r="T207">
        <v>0.43134868144989014</v>
      </c>
      <c r="U207">
        <v>1.5491866506636143E-3</v>
      </c>
      <c r="V207">
        <v>7.5135551393032074E-2</v>
      </c>
      <c r="W207">
        <v>4.9573972821235657E-2</v>
      </c>
      <c r="X207">
        <v>0.23934935033321381</v>
      </c>
      <c r="Y207">
        <v>0.25948876142501831</v>
      </c>
      <c r="Z207">
        <v>9.2951200902462006E-2</v>
      </c>
      <c r="AA207">
        <v>0.16498838365077972</v>
      </c>
      <c r="AB207">
        <v>5.8869093656539917E-2</v>
      </c>
      <c r="AC207">
        <v>0</v>
      </c>
      <c r="AD207">
        <v>0</v>
      </c>
      <c r="AE207">
        <v>0.9411308765411377</v>
      </c>
      <c r="AF207">
        <v>1.0068167448043823</v>
      </c>
      <c r="AG207">
        <v>1291</v>
      </c>
      <c r="AH207">
        <v>19772608</v>
      </c>
      <c r="AI207">
        <v>5.2342228889465332</v>
      </c>
      <c r="AJ207">
        <v>539.453125</v>
      </c>
      <c r="AK207">
        <v>1380.59</v>
      </c>
      <c r="AL207">
        <v>1288.1599999999999</v>
      </c>
      <c r="AM207">
        <v>1298.26</v>
      </c>
      <c r="AN207">
        <v>15595.8759765625</v>
      </c>
      <c r="AO207">
        <v>0</v>
      </c>
      <c r="AP207">
        <v>539.453125</v>
      </c>
      <c r="AQ207">
        <v>1290.3399999999999</v>
      </c>
      <c r="AR207">
        <v>126.55</v>
      </c>
      <c r="AS207">
        <v>1295.1400000000001</v>
      </c>
      <c r="AT207">
        <v>0</v>
      </c>
      <c r="AU207">
        <v>0.26175313942894202</v>
      </c>
      <c r="AV207">
        <v>361.8751220703125</v>
      </c>
      <c r="AW207">
        <v>607.50335693359375</v>
      </c>
      <c r="AX207">
        <v>0.46663516759872437</v>
      </c>
      <c r="AY207">
        <v>0</v>
      </c>
      <c r="AZ207">
        <v>0</v>
      </c>
    </row>
    <row r="208" spans="1:52" x14ac:dyDescent="0.3">
      <c r="A208" t="s">
        <v>207</v>
      </c>
      <c r="B208" t="s">
        <v>426</v>
      </c>
      <c r="C208" t="s">
        <v>488</v>
      </c>
      <c r="D208" t="s">
        <v>546</v>
      </c>
      <c r="E208">
        <v>963.36000000000013</v>
      </c>
      <c r="F208">
        <v>0.14869830012321472</v>
      </c>
      <c r="G208">
        <v>1.141836866736412E-2</v>
      </c>
      <c r="H208">
        <v>0.22302904725074768</v>
      </c>
      <c r="I208">
        <v>0.31327801942825317</v>
      </c>
      <c r="J208">
        <v>0.11212380975484848</v>
      </c>
      <c r="K208">
        <v>4.6890601515769958E-2</v>
      </c>
      <c r="L208">
        <v>0</v>
      </c>
      <c r="M208">
        <v>21919.416015625</v>
      </c>
      <c r="N208">
        <v>0.94449359178543091</v>
      </c>
      <c r="O208">
        <v>0</v>
      </c>
      <c r="P208">
        <v>0</v>
      </c>
      <c r="Q208">
        <v>1</v>
      </c>
      <c r="R208">
        <v>0</v>
      </c>
      <c r="S208">
        <v>12743.818359375</v>
      </c>
      <c r="T208">
        <v>0.34506577253341675</v>
      </c>
      <c r="U208">
        <v>1.0373444296419621E-2</v>
      </c>
      <c r="V208">
        <v>0.10788381844758987</v>
      </c>
      <c r="W208">
        <v>3.7344392389059067E-2</v>
      </c>
      <c r="X208">
        <v>0.22302904725074768</v>
      </c>
      <c r="Y208">
        <v>0.31327801942825317</v>
      </c>
      <c r="Z208">
        <v>8.4024898707866669E-2</v>
      </c>
      <c r="AA208">
        <v>0.16390042006969452</v>
      </c>
      <c r="AB208">
        <v>0</v>
      </c>
      <c r="AC208">
        <v>0</v>
      </c>
      <c r="AD208">
        <v>1</v>
      </c>
      <c r="AE208">
        <v>0</v>
      </c>
      <c r="AF208">
        <v>1.0202304124832153</v>
      </c>
      <c r="AG208">
        <v>964</v>
      </c>
      <c r="AH208">
        <v>21116288</v>
      </c>
      <c r="AI208">
        <v>1245.3662109375</v>
      </c>
      <c r="AJ208">
        <v>3299.67578125</v>
      </c>
      <c r="AK208">
        <v>1067.6299999999999</v>
      </c>
      <c r="AL208">
        <v>996.15</v>
      </c>
      <c r="AM208">
        <v>1019.6500000000001</v>
      </c>
      <c r="AN208">
        <v>21919.416015625</v>
      </c>
      <c r="AO208">
        <v>0</v>
      </c>
      <c r="AP208">
        <v>3299.67578125</v>
      </c>
      <c r="AQ208">
        <v>1000.14</v>
      </c>
      <c r="AR208">
        <v>72.5</v>
      </c>
      <c r="AS208">
        <v>1003.52</v>
      </c>
      <c r="AT208">
        <v>8</v>
      </c>
      <c r="AU208">
        <v>0.16516855668048472</v>
      </c>
      <c r="AV208">
        <v>223.81410217285156</v>
      </c>
      <c r="AW208">
        <v>314.38076782226563</v>
      </c>
      <c r="AX208">
        <v>0.37960046529769897</v>
      </c>
      <c r="AY208">
        <v>0</v>
      </c>
      <c r="AZ208">
        <v>0</v>
      </c>
    </row>
    <row r="209" spans="1:52" x14ac:dyDescent="0.3">
      <c r="A209" t="s">
        <v>208</v>
      </c>
      <c r="B209" t="s">
        <v>427</v>
      </c>
      <c r="C209" t="s">
        <v>489</v>
      </c>
      <c r="D209" t="s">
        <v>547</v>
      </c>
      <c r="E209">
        <v>1846.1799999999998</v>
      </c>
      <c r="F209">
        <v>0.13514392077922821</v>
      </c>
      <c r="G209">
        <v>1.4624793082475662E-2</v>
      </c>
      <c r="H209">
        <v>0.20231214165687561</v>
      </c>
      <c r="I209">
        <v>0.30478191375732422</v>
      </c>
      <c r="J209">
        <v>7.3488660156726837E-2</v>
      </c>
      <c r="K209">
        <v>5.9281237423419952E-2</v>
      </c>
      <c r="L209">
        <v>0</v>
      </c>
      <c r="M209">
        <v>20234.115234375</v>
      </c>
      <c r="N209">
        <v>0.90864592790603638</v>
      </c>
      <c r="O209">
        <v>0</v>
      </c>
      <c r="P209">
        <v>0</v>
      </c>
      <c r="Q209">
        <v>0</v>
      </c>
      <c r="R209">
        <v>1</v>
      </c>
      <c r="S209">
        <v>10968.9638671875</v>
      </c>
      <c r="T209">
        <v>0.34743022918701172</v>
      </c>
      <c r="U209">
        <v>1.8917499110102654E-2</v>
      </c>
      <c r="V209">
        <v>7.0415131747722626E-2</v>
      </c>
      <c r="W209">
        <v>3.9411455392837524E-2</v>
      </c>
      <c r="X209">
        <v>0.20231214165687561</v>
      </c>
      <c r="Y209">
        <v>0.30478191375732422</v>
      </c>
      <c r="Z209">
        <v>0.15344193577766418</v>
      </c>
      <c r="AA209">
        <v>0.1145559623837471</v>
      </c>
      <c r="AB209">
        <v>0</v>
      </c>
      <c r="AC209">
        <v>0</v>
      </c>
      <c r="AD209">
        <v>0</v>
      </c>
      <c r="AE209">
        <v>1</v>
      </c>
      <c r="AF209">
        <v>0.98718267679214478</v>
      </c>
      <c r="AG209">
        <v>1903</v>
      </c>
      <c r="AH209">
        <v>37355820</v>
      </c>
      <c r="AI209">
        <v>840.8470458984375</v>
      </c>
      <c r="AJ209">
        <v>3752.080078125</v>
      </c>
      <c r="AK209">
        <v>1890.8799999999999</v>
      </c>
      <c r="AL209">
        <v>1764.2799999999997</v>
      </c>
      <c r="AM209">
        <v>1770.4199999999998</v>
      </c>
      <c r="AN209">
        <v>20234.115234375</v>
      </c>
      <c r="AO209">
        <v>0</v>
      </c>
      <c r="AP209">
        <v>3752.080078125</v>
      </c>
      <c r="AQ209">
        <v>1756.6100000000001</v>
      </c>
      <c r="AR209">
        <v>113.13</v>
      </c>
      <c r="AS209">
        <v>1764.0900000000001</v>
      </c>
      <c r="AT209">
        <v>23</v>
      </c>
      <c r="AU209">
        <v>0.16312024896688948</v>
      </c>
      <c r="AV209">
        <v>356.89682006835938</v>
      </c>
      <c r="AW209">
        <v>537.6627197265625</v>
      </c>
      <c r="AX209">
        <v>0.35208800435066223</v>
      </c>
      <c r="AY209">
        <v>0</v>
      </c>
      <c r="AZ209">
        <v>0</v>
      </c>
    </row>
    <row r="210" spans="1:52" x14ac:dyDescent="0.3">
      <c r="A210" t="s">
        <v>209</v>
      </c>
      <c r="B210" t="s">
        <v>428</v>
      </c>
      <c r="C210" t="s">
        <v>490</v>
      </c>
      <c r="D210" t="s">
        <v>548</v>
      </c>
      <c r="E210">
        <v>4244.1899999999996</v>
      </c>
      <c r="F210">
        <v>6.7857474088668823E-2</v>
      </c>
      <c r="G210">
        <v>2.4032853543758392E-2</v>
      </c>
      <c r="H210">
        <v>0.20466744899749756</v>
      </c>
      <c r="I210">
        <v>0.30408400297164917</v>
      </c>
      <c r="J210">
        <v>6.9285005331039429E-2</v>
      </c>
      <c r="K210">
        <v>4.1274882853031158E-2</v>
      </c>
      <c r="L210">
        <v>0</v>
      </c>
      <c r="M210">
        <v>17705.32421875</v>
      </c>
      <c r="N210">
        <v>0.8039124608039856</v>
      </c>
      <c r="O210">
        <v>1</v>
      </c>
      <c r="P210">
        <v>0</v>
      </c>
      <c r="Q210">
        <v>0</v>
      </c>
      <c r="R210">
        <v>0</v>
      </c>
      <c r="S210">
        <v>8733.390625</v>
      </c>
      <c r="T210">
        <v>0.13727259635925293</v>
      </c>
      <c r="U210">
        <v>2.3803967982530594E-2</v>
      </c>
      <c r="V210">
        <v>7.2112016379833221E-2</v>
      </c>
      <c r="W210">
        <v>4.224037379026413E-2</v>
      </c>
      <c r="X210">
        <v>0.20466744899749756</v>
      </c>
      <c r="Y210">
        <v>0.30408400297164917</v>
      </c>
      <c r="Z210">
        <v>0</v>
      </c>
      <c r="AA210">
        <v>0</v>
      </c>
      <c r="AB210">
        <v>1</v>
      </c>
      <c r="AC210">
        <v>0</v>
      </c>
      <c r="AD210">
        <v>0</v>
      </c>
      <c r="AE210">
        <v>0</v>
      </c>
      <c r="AF210">
        <v>0.68460094928741455</v>
      </c>
      <c r="AG210">
        <v>4285</v>
      </c>
      <c r="AH210">
        <v>75144760</v>
      </c>
      <c r="AI210">
        <v>513.20556640625</v>
      </c>
      <c r="AJ210">
        <v>2972.9326171875</v>
      </c>
      <c r="AK210">
        <v>4346.8500000000004</v>
      </c>
      <c r="AL210">
        <v>4055.8300000000004</v>
      </c>
      <c r="AM210">
        <v>4059.9500000000003</v>
      </c>
      <c r="AN210">
        <v>17705.32421875</v>
      </c>
      <c r="AO210">
        <v>0</v>
      </c>
      <c r="AP210">
        <v>2972.9326171875</v>
      </c>
      <c r="AQ210">
        <v>4215.0999999999995</v>
      </c>
      <c r="AR210">
        <v>420.65999999999997</v>
      </c>
      <c r="AS210">
        <v>4220.7699999999995</v>
      </c>
      <c r="AT210">
        <v>97</v>
      </c>
      <c r="AU210">
        <v>9.1177423076831979E-2</v>
      </c>
      <c r="AV210">
        <v>863.854248046875</v>
      </c>
      <c r="AW210">
        <v>1283.4686279296875</v>
      </c>
      <c r="AX210">
        <v>0.14738629758358002</v>
      </c>
      <c r="AY210">
        <v>0</v>
      </c>
      <c r="AZ210">
        <v>0</v>
      </c>
    </row>
    <row r="211" spans="1:52" x14ac:dyDescent="0.3">
      <c r="A211" t="s">
        <v>210</v>
      </c>
      <c r="B211" t="s">
        <v>429</v>
      </c>
      <c r="C211" t="s">
        <v>491</v>
      </c>
      <c r="D211" t="s">
        <v>429</v>
      </c>
      <c r="E211">
        <v>2514.09</v>
      </c>
      <c r="F211">
        <v>0.21319840848445892</v>
      </c>
      <c r="G211">
        <v>7.1596479974687099E-3</v>
      </c>
      <c r="H211">
        <v>0.18830928206443787</v>
      </c>
      <c r="I211">
        <v>0.3107658326625824</v>
      </c>
      <c r="J211">
        <v>0.12677654623985291</v>
      </c>
      <c r="K211">
        <v>6.8278767168521881E-2</v>
      </c>
      <c r="L211">
        <v>0</v>
      </c>
      <c r="M211">
        <v>21040.419921875</v>
      </c>
      <c r="N211">
        <v>0.90669655799865723</v>
      </c>
      <c r="O211">
        <v>1</v>
      </c>
      <c r="P211">
        <v>0</v>
      </c>
      <c r="Q211">
        <v>0</v>
      </c>
      <c r="R211">
        <v>0</v>
      </c>
      <c r="S211">
        <v>11682.43359375</v>
      </c>
      <c r="T211">
        <v>0.41064935922622681</v>
      </c>
      <c r="U211">
        <v>6.289308425039053E-3</v>
      </c>
      <c r="V211">
        <v>0.1250462532043457</v>
      </c>
      <c r="W211">
        <v>7.4361823499202728E-2</v>
      </c>
      <c r="X211">
        <v>0.18830928206443787</v>
      </c>
      <c r="Y211">
        <v>0.3107658326625824</v>
      </c>
      <c r="Z211">
        <v>0</v>
      </c>
      <c r="AA211">
        <v>9.2489823698997498E-2</v>
      </c>
      <c r="AB211">
        <v>1</v>
      </c>
      <c r="AC211">
        <v>0</v>
      </c>
      <c r="AD211">
        <v>0</v>
      </c>
      <c r="AE211">
        <v>0</v>
      </c>
      <c r="AF211">
        <v>0.89529526233673096</v>
      </c>
      <c r="AG211">
        <v>2703</v>
      </c>
      <c r="AH211">
        <v>52897508</v>
      </c>
      <c r="AI211">
        <v>1445.2557373046875</v>
      </c>
      <c r="AJ211">
        <v>5944.60546875</v>
      </c>
      <c r="AK211">
        <v>2710.5</v>
      </c>
      <c r="AL211">
        <v>2529.0299999999997</v>
      </c>
      <c r="AM211">
        <v>2529.0299999999997</v>
      </c>
      <c r="AN211">
        <v>21040.419921875</v>
      </c>
      <c r="AO211">
        <v>0</v>
      </c>
      <c r="AP211">
        <v>5944.60546875</v>
      </c>
      <c r="AQ211">
        <v>2525.9700000000003</v>
      </c>
      <c r="AR211">
        <v>237.19</v>
      </c>
      <c r="AS211">
        <v>2545.14</v>
      </c>
      <c r="AT211">
        <v>20</v>
      </c>
      <c r="AU211">
        <v>0.23702907541431903</v>
      </c>
      <c r="AV211">
        <v>479.27349853515625</v>
      </c>
      <c r="AW211">
        <v>790.94256591796875</v>
      </c>
      <c r="AX211">
        <v>0.39291587471961975</v>
      </c>
      <c r="AY211">
        <v>5098426</v>
      </c>
      <c r="AZ211">
        <v>3564980</v>
      </c>
    </row>
    <row r="212" spans="1:52" x14ac:dyDescent="0.3">
      <c r="A212" t="s">
        <v>211</v>
      </c>
      <c r="B212" t="s">
        <v>430</v>
      </c>
      <c r="C212" t="s">
        <v>461</v>
      </c>
      <c r="D212" t="s">
        <v>519</v>
      </c>
      <c r="E212">
        <v>741.81999999999994</v>
      </c>
      <c r="F212">
        <v>0.24202637374401093</v>
      </c>
      <c r="G212">
        <v>8.2230189582332969E-4</v>
      </c>
      <c r="H212">
        <v>0.11081081628799438</v>
      </c>
      <c r="I212">
        <v>0</v>
      </c>
      <c r="J212">
        <v>8.6645163595676422E-2</v>
      </c>
      <c r="K212">
        <v>9.2637337744235992E-2</v>
      </c>
      <c r="L212">
        <v>0</v>
      </c>
      <c r="M212">
        <v>16972.6875</v>
      </c>
      <c r="N212">
        <v>0.8720056414604187</v>
      </c>
      <c r="O212">
        <v>0</v>
      </c>
      <c r="P212">
        <v>0</v>
      </c>
      <c r="Q212">
        <v>1</v>
      </c>
      <c r="R212">
        <v>0</v>
      </c>
      <c r="S212">
        <v>11799.103515625</v>
      </c>
      <c r="T212">
        <v>0.57725846767425537</v>
      </c>
      <c r="U212">
        <v>2.7027025353163481E-3</v>
      </c>
      <c r="V212">
        <v>0.10540540516376495</v>
      </c>
      <c r="W212">
        <v>7.1621619164943695E-2</v>
      </c>
      <c r="X212">
        <v>0.11081081628799438</v>
      </c>
      <c r="Y212">
        <v>0</v>
      </c>
      <c r="Z212">
        <v>0.12432432174682617</v>
      </c>
      <c r="AA212">
        <v>0.49459460377693176</v>
      </c>
      <c r="AB212">
        <v>0</v>
      </c>
      <c r="AC212">
        <v>0</v>
      </c>
      <c r="AD212">
        <v>1</v>
      </c>
      <c r="AE212">
        <v>0</v>
      </c>
      <c r="AF212">
        <v>1.0026402473449707</v>
      </c>
      <c r="AG212">
        <v>740</v>
      </c>
      <c r="AH212">
        <v>12590679</v>
      </c>
      <c r="AI212">
        <v>1307.993896484375</v>
      </c>
      <c r="AJ212">
        <v>2986.896484375</v>
      </c>
      <c r="AK212">
        <v>720.37</v>
      </c>
      <c r="AL212">
        <v>672.13</v>
      </c>
      <c r="AM212">
        <v>676.38</v>
      </c>
      <c r="AN212">
        <v>17333.533203125</v>
      </c>
      <c r="AO212">
        <v>360.84494018554688</v>
      </c>
      <c r="AP212">
        <v>2626.05078125</v>
      </c>
      <c r="AQ212">
        <v>736.39</v>
      </c>
      <c r="AR212">
        <v>120.46000000000001</v>
      </c>
      <c r="AS212">
        <v>741.44</v>
      </c>
      <c r="AT212">
        <v>1.19</v>
      </c>
      <c r="AU212">
        <v>0.26016826850453167</v>
      </c>
      <c r="AV212">
        <v>82.159568786621094</v>
      </c>
      <c r="AW212">
        <v>0</v>
      </c>
      <c r="AX212">
        <v>0.49313467741012573</v>
      </c>
      <c r="AY212">
        <v>937813</v>
      </c>
      <c r="AZ212">
        <v>723503</v>
      </c>
    </row>
    <row r="213" spans="1:52" x14ac:dyDescent="0.3">
      <c r="A213" t="s">
        <v>212</v>
      </c>
      <c r="B213" t="s">
        <v>430</v>
      </c>
      <c r="C213" t="s">
        <v>461</v>
      </c>
      <c r="D213" t="s">
        <v>519</v>
      </c>
      <c r="E213">
        <v>683.05000000000007</v>
      </c>
      <c r="F213">
        <v>0.22573749721050262</v>
      </c>
      <c r="G213">
        <v>5.7096843374893069E-4</v>
      </c>
      <c r="H213">
        <v>0.38515406847000122</v>
      </c>
      <c r="I213">
        <v>0.61484593152999878</v>
      </c>
      <c r="J213">
        <v>0.13924005627632141</v>
      </c>
      <c r="K213">
        <v>4.7925662249326706E-2</v>
      </c>
      <c r="L213">
        <v>0</v>
      </c>
      <c r="M213">
        <v>24400.146484375</v>
      </c>
      <c r="N213">
        <v>1.1479713916778564</v>
      </c>
      <c r="O213">
        <v>0</v>
      </c>
      <c r="P213">
        <v>0</v>
      </c>
      <c r="Q213">
        <v>1</v>
      </c>
      <c r="R213">
        <v>0</v>
      </c>
      <c r="S213">
        <v>12232.8837890625</v>
      </c>
      <c r="T213">
        <v>0.42915186285972595</v>
      </c>
      <c r="U213">
        <v>1.400560257025063E-3</v>
      </c>
      <c r="V213">
        <v>0.12745098769664764</v>
      </c>
      <c r="W213">
        <v>2.6610642671585083E-2</v>
      </c>
      <c r="X213">
        <v>0.38515406847000122</v>
      </c>
      <c r="Y213">
        <v>0.61484593152999878</v>
      </c>
      <c r="Z213">
        <v>0</v>
      </c>
      <c r="AA213">
        <v>0</v>
      </c>
      <c r="AB213">
        <v>0</v>
      </c>
      <c r="AC213">
        <v>0</v>
      </c>
      <c r="AD213">
        <v>1</v>
      </c>
      <c r="AE213">
        <v>0</v>
      </c>
      <c r="AF213">
        <v>1.1707884073257446</v>
      </c>
      <c r="AG213">
        <v>714</v>
      </c>
      <c r="AH213">
        <v>16666520</v>
      </c>
      <c r="AI213">
        <v>221.25173950195313</v>
      </c>
      <c r="AJ213">
        <v>6679.90234375</v>
      </c>
      <c r="AK213">
        <v>846.97</v>
      </c>
      <c r="AL213">
        <v>790.27</v>
      </c>
      <c r="AM213">
        <v>788.31</v>
      </c>
      <c r="AN213">
        <v>24793.98828125</v>
      </c>
      <c r="AO213">
        <v>393.84085083007813</v>
      </c>
      <c r="AP213">
        <v>6286.060546875</v>
      </c>
      <c r="AQ213">
        <v>701.40000000000009</v>
      </c>
      <c r="AR213">
        <v>0</v>
      </c>
      <c r="AS213">
        <v>707.67000000000007</v>
      </c>
      <c r="AT213">
        <v>0.81</v>
      </c>
      <c r="AU213">
        <v>0.2354095369310554</v>
      </c>
      <c r="AV213">
        <v>272.56198120117188</v>
      </c>
      <c r="AW213">
        <v>435.1080322265625</v>
      </c>
      <c r="AX213">
        <v>0.54272747039794922</v>
      </c>
      <c r="AY213">
        <v>322608</v>
      </c>
      <c r="AZ213">
        <v>248886</v>
      </c>
    </row>
    <row r="214" spans="1:52" x14ac:dyDescent="0.3">
      <c r="A214" t="s">
        <v>213</v>
      </c>
      <c r="B214" t="s">
        <v>431</v>
      </c>
      <c r="C214" t="s">
        <v>492</v>
      </c>
      <c r="D214" t="s">
        <v>431</v>
      </c>
      <c r="E214">
        <v>829.31</v>
      </c>
      <c r="F214">
        <v>0.24025997519493103</v>
      </c>
      <c r="G214">
        <v>4.8232870176434517E-3</v>
      </c>
      <c r="H214">
        <v>0.21959857642650604</v>
      </c>
      <c r="I214">
        <v>0.28689491748809814</v>
      </c>
      <c r="J214">
        <v>0.14470885694026947</v>
      </c>
      <c r="K214">
        <v>3.1947273761034012E-2</v>
      </c>
      <c r="L214">
        <v>0</v>
      </c>
      <c r="M214">
        <v>19663.669921875</v>
      </c>
      <c r="N214">
        <v>1.1229839324951172</v>
      </c>
      <c r="O214">
        <v>0</v>
      </c>
      <c r="P214">
        <v>0</v>
      </c>
      <c r="Q214">
        <v>0</v>
      </c>
      <c r="R214">
        <v>1</v>
      </c>
      <c r="S214">
        <v>8652.853515625</v>
      </c>
      <c r="T214">
        <v>0.47533822059631348</v>
      </c>
      <c r="U214">
        <v>3.5419126506894827E-3</v>
      </c>
      <c r="V214">
        <v>0.1428571492433548</v>
      </c>
      <c r="W214">
        <v>2.1251477301120758E-2</v>
      </c>
      <c r="X214">
        <v>0.21959857642650604</v>
      </c>
      <c r="Y214">
        <v>0.28689491748809814</v>
      </c>
      <c r="Z214">
        <v>0.18654073774814606</v>
      </c>
      <c r="AA214">
        <v>0</v>
      </c>
      <c r="AB214">
        <v>0</v>
      </c>
      <c r="AC214">
        <v>0</v>
      </c>
      <c r="AD214">
        <v>0</v>
      </c>
      <c r="AE214">
        <v>1</v>
      </c>
      <c r="AF214">
        <v>1.0880278348922729</v>
      </c>
      <c r="AG214">
        <v>847</v>
      </c>
      <c r="AH214">
        <v>16307278</v>
      </c>
      <c r="AI214">
        <v>1235.35595703125</v>
      </c>
      <c r="AJ214">
        <v>3328.1259765625</v>
      </c>
      <c r="AK214">
        <v>936.6099999999999</v>
      </c>
      <c r="AL214">
        <v>873.9</v>
      </c>
      <c r="AM214">
        <v>898.95</v>
      </c>
      <c r="AN214">
        <v>19663.669921875</v>
      </c>
      <c r="AO214">
        <v>0</v>
      </c>
      <c r="AP214">
        <v>3328.1259765625</v>
      </c>
      <c r="AQ214">
        <v>832.28000000000009</v>
      </c>
      <c r="AR214">
        <v>21</v>
      </c>
      <c r="AS214">
        <v>834.98</v>
      </c>
      <c r="AT214">
        <v>4</v>
      </c>
      <c r="AU214">
        <v>0.27787208316366863</v>
      </c>
      <c r="AV214">
        <v>183.36041259765625</v>
      </c>
      <c r="AW214">
        <v>239.551513671875</v>
      </c>
      <c r="AX214">
        <v>0.45214802026748657</v>
      </c>
      <c r="AY214">
        <v>0</v>
      </c>
      <c r="AZ214">
        <v>0</v>
      </c>
    </row>
    <row r="215" spans="1:52" x14ac:dyDescent="0.3">
      <c r="A215" t="s">
        <v>214</v>
      </c>
      <c r="B215" t="s">
        <v>432</v>
      </c>
      <c r="C215" t="s">
        <v>493</v>
      </c>
      <c r="D215" t="s">
        <v>549</v>
      </c>
      <c r="E215">
        <v>1886.11</v>
      </c>
      <c r="F215">
        <v>8.6288712918758392E-2</v>
      </c>
      <c r="G215">
        <v>6.8924929946660995E-3</v>
      </c>
      <c r="H215">
        <v>0.21178925037384033</v>
      </c>
      <c r="I215">
        <v>0.2509128749370575</v>
      </c>
      <c r="J215">
        <v>0.10176711529493332</v>
      </c>
      <c r="K215">
        <v>3.8901239633560181E-2</v>
      </c>
      <c r="L215">
        <v>0</v>
      </c>
      <c r="M215">
        <v>19242.9453125</v>
      </c>
      <c r="N215">
        <v>0.84055405855178833</v>
      </c>
      <c r="O215">
        <v>0</v>
      </c>
      <c r="P215">
        <v>0</v>
      </c>
      <c r="Q215">
        <v>1</v>
      </c>
      <c r="R215">
        <v>0</v>
      </c>
      <c r="S215">
        <v>12567.6572265625</v>
      </c>
      <c r="T215">
        <v>0.22987309098243713</v>
      </c>
      <c r="U215">
        <v>3.6515388637781143E-3</v>
      </c>
      <c r="V215">
        <v>9.8069898784160614E-2</v>
      </c>
      <c r="W215">
        <v>3.5472095012664795E-2</v>
      </c>
      <c r="X215">
        <v>0.21178925037384033</v>
      </c>
      <c r="Y215">
        <v>0.2509128749370575</v>
      </c>
      <c r="Z215">
        <v>0</v>
      </c>
      <c r="AA215">
        <v>0.36150234937667847</v>
      </c>
      <c r="AB215">
        <v>0</v>
      </c>
      <c r="AC215">
        <v>0</v>
      </c>
      <c r="AD215">
        <v>1</v>
      </c>
      <c r="AE215">
        <v>0</v>
      </c>
      <c r="AF215">
        <v>0.87992894649505615</v>
      </c>
      <c r="AG215">
        <v>1917</v>
      </c>
      <c r="AH215">
        <v>36294312</v>
      </c>
      <c r="AI215">
        <v>660.2335205078125</v>
      </c>
      <c r="AJ215">
        <v>2967.181640625</v>
      </c>
      <c r="AK215">
        <v>1959.52</v>
      </c>
      <c r="AL215">
        <v>1828.33</v>
      </c>
      <c r="AM215">
        <v>1828.33</v>
      </c>
      <c r="AN215">
        <v>19242.9453125</v>
      </c>
      <c r="AO215">
        <v>0</v>
      </c>
      <c r="AP215">
        <v>2967.181640625</v>
      </c>
      <c r="AQ215">
        <v>1926.39</v>
      </c>
      <c r="AR215">
        <v>213.87</v>
      </c>
      <c r="AS215">
        <v>1928.8799999999999</v>
      </c>
      <c r="AT215">
        <v>8</v>
      </c>
      <c r="AU215">
        <v>9.2030528596905983E-2</v>
      </c>
      <c r="AV215">
        <v>408.51605224609375</v>
      </c>
      <c r="AW215">
        <v>483.9808349609375</v>
      </c>
      <c r="AX215">
        <v>0.24128349125385284</v>
      </c>
      <c r="AY215">
        <v>4204562</v>
      </c>
      <c r="AZ215">
        <v>2735021</v>
      </c>
    </row>
    <row r="216" spans="1:52" x14ac:dyDescent="0.3">
      <c r="A216" t="s">
        <v>215</v>
      </c>
      <c r="B216" t="s">
        <v>433</v>
      </c>
      <c r="C216" t="s">
        <v>494</v>
      </c>
      <c r="D216" t="s">
        <v>550</v>
      </c>
      <c r="E216">
        <v>324.7</v>
      </c>
      <c r="F216">
        <v>0.17092700302600861</v>
      </c>
      <c r="G216">
        <v>3.0797659419476986E-3</v>
      </c>
      <c r="H216">
        <v>0.10408008098602295</v>
      </c>
      <c r="I216">
        <v>0</v>
      </c>
      <c r="J216">
        <v>0.14979301393032074</v>
      </c>
      <c r="K216">
        <v>0.10870711505413055</v>
      </c>
      <c r="L216">
        <v>0</v>
      </c>
      <c r="M216">
        <v>21450.076171875</v>
      </c>
      <c r="N216">
        <v>0.90721291303634644</v>
      </c>
      <c r="O216">
        <v>0</v>
      </c>
      <c r="P216">
        <v>1</v>
      </c>
      <c r="Q216">
        <v>0</v>
      </c>
      <c r="R216">
        <v>0</v>
      </c>
      <c r="S216">
        <v>12987.03515625</v>
      </c>
      <c r="T216">
        <v>0.44300943613052368</v>
      </c>
      <c r="U216">
        <v>0</v>
      </c>
      <c r="V216">
        <v>9.3495935201644897E-2</v>
      </c>
      <c r="W216">
        <v>5.4878056049346924E-2</v>
      </c>
      <c r="X216">
        <v>0.18699187040328979</v>
      </c>
      <c r="Y216">
        <v>0.29674795269966125</v>
      </c>
      <c r="Z216">
        <v>0</v>
      </c>
      <c r="AA216">
        <v>1</v>
      </c>
      <c r="AB216">
        <v>0.42886179685592651</v>
      </c>
      <c r="AC216">
        <v>0.57113820314407349</v>
      </c>
      <c r="AD216">
        <v>0</v>
      </c>
      <c r="AE216">
        <v>0</v>
      </c>
      <c r="AF216">
        <v>0.92565387487411499</v>
      </c>
      <c r="AG216">
        <v>492</v>
      </c>
      <c r="AH216">
        <v>6964839.5</v>
      </c>
      <c r="AI216">
        <v>1345.1494140625</v>
      </c>
      <c r="AJ216">
        <v>4046.166015625</v>
      </c>
      <c r="AK216">
        <v>327.96999999999997</v>
      </c>
      <c r="AL216">
        <v>306.02</v>
      </c>
      <c r="AM216">
        <v>309.48</v>
      </c>
      <c r="AN216">
        <v>21963.97265625</v>
      </c>
      <c r="AO216">
        <v>513.8958740234375</v>
      </c>
      <c r="AP216">
        <v>3532.26953125</v>
      </c>
      <c r="AQ216">
        <v>315.02999999999997</v>
      </c>
      <c r="AR216">
        <v>40</v>
      </c>
      <c r="AS216">
        <v>319.08999999999997</v>
      </c>
      <c r="AT216">
        <v>2</v>
      </c>
      <c r="AU216">
        <v>0.19898448400137891</v>
      </c>
      <c r="AV216">
        <v>33.210914611816406</v>
      </c>
      <c r="AW216">
        <v>0</v>
      </c>
      <c r="AX216">
        <v>0.50445735454559326</v>
      </c>
      <c r="AY216">
        <v>835710</v>
      </c>
      <c r="AZ216">
        <v>563170</v>
      </c>
    </row>
    <row r="217" spans="1:52" x14ac:dyDescent="0.3">
      <c r="A217" t="s">
        <v>216</v>
      </c>
      <c r="B217" t="s">
        <v>434</v>
      </c>
      <c r="C217" t="s">
        <v>465</v>
      </c>
      <c r="D217" t="s">
        <v>523</v>
      </c>
      <c r="E217">
        <v>477.9</v>
      </c>
      <c r="F217">
        <v>0.11351747065782547</v>
      </c>
      <c r="G217">
        <v>8.3699515089392662E-3</v>
      </c>
      <c r="H217">
        <v>0.26991373300552368</v>
      </c>
      <c r="I217">
        <v>0</v>
      </c>
      <c r="J217">
        <v>9.6259191632270813E-2</v>
      </c>
      <c r="K217">
        <v>4.38222736120224E-2</v>
      </c>
      <c r="L217">
        <v>0</v>
      </c>
      <c r="M217">
        <v>15934.580078125</v>
      </c>
      <c r="N217">
        <v>0.93323004245758057</v>
      </c>
      <c r="O217">
        <v>0</v>
      </c>
      <c r="P217">
        <v>1</v>
      </c>
      <c r="Q217">
        <v>0</v>
      </c>
      <c r="R217">
        <v>0</v>
      </c>
      <c r="S217">
        <v>9279.140625</v>
      </c>
      <c r="T217">
        <v>0.3199150562286377</v>
      </c>
      <c r="U217">
        <v>5.6179775856435299E-3</v>
      </c>
      <c r="V217">
        <v>0.10112359374761581</v>
      </c>
      <c r="W217">
        <v>4.2134828865528107E-2</v>
      </c>
      <c r="X217">
        <v>0.28089886903762817</v>
      </c>
      <c r="Y217">
        <v>0</v>
      </c>
      <c r="Z217">
        <v>0</v>
      </c>
      <c r="AA217">
        <v>0</v>
      </c>
      <c r="AB217">
        <v>0</v>
      </c>
      <c r="AC217">
        <v>1</v>
      </c>
      <c r="AD217">
        <v>0</v>
      </c>
      <c r="AE217">
        <v>0</v>
      </c>
      <c r="AF217">
        <v>0.90680289268493652</v>
      </c>
      <c r="AG217">
        <v>356</v>
      </c>
      <c r="AH217">
        <v>7615136</v>
      </c>
      <c r="AI217">
        <v>191.78489685058594</v>
      </c>
      <c r="AJ217">
        <v>2342.8095703125</v>
      </c>
      <c r="AK217">
        <v>489</v>
      </c>
      <c r="AL217">
        <v>456.27000000000004</v>
      </c>
      <c r="AM217">
        <v>463</v>
      </c>
      <c r="AN217">
        <v>16192.90625</v>
      </c>
      <c r="AO217">
        <v>258.32601928710938</v>
      </c>
      <c r="AP217">
        <v>2084.4833984375</v>
      </c>
      <c r="AQ217">
        <v>472.85</v>
      </c>
      <c r="AR217">
        <v>46.7</v>
      </c>
      <c r="AS217">
        <v>472.84999999999997</v>
      </c>
      <c r="AT217">
        <v>1</v>
      </c>
      <c r="AU217">
        <v>0.11947633921962568</v>
      </c>
      <c r="AV217">
        <v>127.62870788574219</v>
      </c>
      <c r="AW217">
        <v>0</v>
      </c>
      <c r="AX217">
        <v>0.2990342378616333</v>
      </c>
      <c r="AY217">
        <v>282513</v>
      </c>
      <c r="AZ217">
        <v>187850</v>
      </c>
    </row>
    <row r="218" spans="1:52" x14ac:dyDescent="0.3">
      <c r="A218" t="s">
        <v>217</v>
      </c>
      <c r="B218" t="s">
        <v>435</v>
      </c>
      <c r="C218" t="s">
        <v>470</v>
      </c>
      <c r="D218" t="s">
        <v>528</v>
      </c>
      <c r="E218">
        <v>990.62</v>
      </c>
      <c r="F218">
        <v>4.9524541944265366E-2</v>
      </c>
      <c r="G218">
        <v>3.1596373300999403E-3</v>
      </c>
      <c r="H218">
        <v>0.32323688268661499</v>
      </c>
      <c r="I218">
        <v>0</v>
      </c>
      <c r="J218">
        <v>5.7403236627578735E-2</v>
      </c>
      <c r="K218">
        <v>7.9303398728370667E-2</v>
      </c>
      <c r="L218">
        <v>0</v>
      </c>
      <c r="M218">
        <v>15187.6015625</v>
      </c>
      <c r="N218">
        <v>0.73311561346054077</v>
      </c>
      <c r="O218">
        <v>0</v>
      </c>
      <c r="P218">
        <v>0</v>
      </c>
      <c r="Q218">
        <v>0</v>
      </c>
      <c r="R218">
        <v>1</v>
      </c>
      <c r="S218">
        <v>7381.0517578125</v>
      </c>
      <c r="T218">
        <v>0.15407460927963257</v>
      </c>
      <c r="U218">
        <v>8.0552361905574799E-3</v>
      </c>
      <c r="V218">
        <v>9.205983579158783E-2</v>
      </c>
      <c r="W218">
        <v>5.0632908940315247E-2</v>
      </c>
      <c r="X218">
        <v>0.31530493497848511</v>
      </c>
      <c r="Y218">
        <v>0</v>
      </c>
      <c r="Z218">
        <v>5.5235903710126877E-2</v>
      </c>
      <c r="AA218">
        <v>0.1611047238111496</v>
      </c>
      <c r="AB218">
        <v>0</v>
      </c>
      <c r="AC218">
        <v>0</v>
      </c>
      <c r="AD218">
        <v>0</v>
      </c>
      <c r="AE218">
        <v>1</v>
      </c>
      <c r="AF218">
        <v>0.66688627004623413</v>
      </c>
      <c r="AG218">
        <v>1738</v>
      </c>
      <c r="AH218">
        <v>15045142</v>
      </c>
      <c r="AI218">
        <v>118.82053375244141</v>
      </c>
      <c r="AJ218">
        <v>2803.2529296875</v>
      </c>
      <c r="AK218">
        <v>840.69</v>
      </c>
      <c r="AL218">
        <v>784.4</v>
      </c>
      <c r="AM218">
        <v>784.4</v>
      </c>
      <c r="AN218">
        <v>15187.6015625</v>
      </c>
      <c r="AO218">
        <v>0</v>
      </c>
      <c r="AP218">
        <v>2803.2529296875</v>
      </c>
      <c r="AQ218">
        <v>950.27</v>
      </c>
      <c r="AR218">
        <v>227.87</v>
      </c>
      <c r="AS218">
        <v>951.27</v>
      </c>
      <c r="AT218">
        <v>2.2000000000000002</v>
      </c>
      <c r="AU218">
        <v>5.8213828881390144E-2</v>
      </c>
      <c r="AV218">
        <v>307.48553466796875</v>
      </c>
      <c r="AW218">
        <v>0</v>
      </c>
      <c r="AX218">
        <v>0.15536259114742279</v>
      </c>
      <c r="AY218">
        <v>0</v>
      </c>
      <c r="AZ218">
        <v>0</v>
      </c>
    </row>
    <row r="219" spans="1:52" x14ac:dyDescent="0.3">
      <c r="A219" t="s">
        <v>218</v>
      </c>
      <c r="B219" t="s">
        <v>436</v>
      </c>
      <c r="C219" t="s">
        <v>470</v>
      </c>
      <c r="D219" t="s">
        <v>528</v>
      </c>
      <c r="E219">
        <v>1499.73</v>
      </c>
      <c r="F219">
        <v>5.7150285691022873E-2</v>
      </c>
      <c r="G219">
        <v>2.5804645847529173E-3</v>
      </c>
      <c r="H219">
        <v>0</v>
      </c>
      <c r="I219">
        <v>1</v>
      </c>
      <c r="J219">
        <v>0.13102069497108459</v>
      </c>
      <c r="K219">
        <v>2.4495862424373627E-2</v>
      </c>
      <c r="L219">
        <v>0</v>
      </c>
      <c r="M219">
        <v>19456.5078125</v>
      </c>
      <c r="N219">
        <v>1.0475590229034424</v>
      </c>
      <c r="O219">
        <v>0</v>
      </c>
      <c r="P219">
        <v>0</v>
      </c>
      <c r="Q219">
        <v>0</v>
      </c>
      <c r="R219">
        <v>1</v>
      </c>
      <c r="S219">
        <v>7803.08447265625</v>
      </c>
      <c r="T219">
        <v>0.10783271491527557</v>
      </c>
      <c r="U219">
        <v>2.5348542258143425E-3</v>
      </c>
      <c r="V219">
        <v>8.3650186657905579E-2</v>
      </c>
      <c r="W219">
        <v>2.6615969836711884E-2</v>
      </c>
      <c r="X219">
        <v>0</v>
      </c>
      <c r="Y219">
        <v>1</v>
      </c>
      <c r="Z219">
        <v>0</v>
      </c>
      <c r="AA219">
        <v>0</v>
      </c>
      <c r="AB219">
        <v>0</v>
      </c>
      <c r="AC219">
        <v>0</v>
      </c>
      <c r="AD219">
        <v>0</v>
      </c>
      <c r="AE219">
        <v>1</v>
      </c>
      <c r="AF219">
        <v>0.74792659282684326</v>
      </c>
      <c r="AG219">
        <v>789</v>
      </c>
      <c r="AH219">
        <v>29179508</v>
      </c>
      <c r="AI219">
        <v>129.52464294433594</v>
      </c>
      <c r="AJ219">
        <v>3234.1669921875</v>
      </c>
      <c r="AK219">
        <v>1703.86</v>
      </c>
      <c r="AL219">
        <v>1589.7999999999997</v>
      </c>
      <c r="AM219">
        <v>1589.7999999999997</v>
      </c>
      <c r="AN219">
        <v>19456.5078125</v>
      </c>
      <c r="AO219">
        <v>0</v>
      </c>
      <c r="AP219">
        <v>3234.1669921875</v>
      </c>
      <c r="AQ219">
        <v>1524.8000000000002</v>
      </c>
      <c r="AR219">
        <v>0</v>
      </c>
      <c r="AS219">
        <v>1526.13</v>
      </c>
      <c r="AT219">
        <v>2.8</v>
      </c>
      <c r="AU219">
        <v>6.3145085281070421E-2</v>
      </c>
      <c r="AV219">
        <v>0</v>
      </c>
      <c r="AW219">
        <v>1526.1300048828125</v>
      </c>
      <c r="AX219">
        <v>0.13884967565536499</v>
      </c>
      <c r="AY219">
        <v>0</v>
      </c>
      <c r="AZ219">
        <v>0</v>
      </c>
    </row>
  </sheetData>
  <sheetProtection algorithmName="SHA-512" hashValue="ETHR7u701imXim1S/dND8ilBid9sLrH256Y1UOe/wZ5d7pGI966jNZyE0He1xL/jQkficZky3Lo5KrGQSXis2g==" saltValue="3ijs4hr/9vUwuLa6L/v/vw=="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5737F-3197-4949-A0E3-AC4C9C4EFC73}">
  <dimension ref="A1:Y366"/>
  <sheetViews>
    <sheetView zoomScale="85" zoomScaleNormal="85" workbookViewId="0">
      <pane xSplit="3" ySplit="1" topLeftCell="D2" activePane="bottomRight" state="frozen"/>
      <selection pane="topRight" activeCell="D1" sqref="D1"/>
      <selection pane="bottomLeft" activeCell="A4" sqref="A4"/>
      <selection pane="bottomRight" activeCell="F16" sqref="F16"/>
    </sheetView>
  </sheetViews>
  <sheetFormatPr defaultColWidth="9.109375" defaultRowHeight="13.2" x14ac:dyDescent="0.25"/>
  <cols>
    <col min="1" max="1" width="8.5546875" style="21" bestFit="1" customWidth="1"/>
    <col min="2" max="2" width="39.88671875" style="21" bestFit="1" customWidth="1"/>
    <col min="3" max="3" width="7.5546875" style="21" bestFit="1" customWidth="1"/>
    <col min="4" max="7" width="9.109375" style="21"/>
    <col min="8" max="9" width="12.6640625" style="21" bestFit="1" customWidth="1"/>
    <col min="10" max="10" width="11.33203125" style="21" bestFit="1" customWidth="1"/>
    <col min="11" max="12" width="9.109375" style="21"/>
    <col min="13" max="13" width="11" style="21" bestFit="1" customWidth="1"/>
    <col min="14" max="14" width="12.44140625" style="21" bestFit="1" customWidth="1"/>
    <col min="15" max="15" width="11.33203125" style="21" bestFit="1" customWidth="1"/>
    <col min="16" max="16" width="10.6640625" style="21" customWidth="1"/>
    <col min="17" max="17" width="11.44140625" style="21" bestFit="1" customWidth="1"/>
    <col min="18" max="18" width="10.44140625" style="21" bestFit="1" customWidth="1"/>
    <col min="19" max="19" width="9.44140625" style="21" bestFit="1" customWidth="1"/>
    <col min="20" max="16384" width="9.109375" style="21"/>
  </cols>
  <sheetData>
    <row r="1" spans="1:25" x14ac:dyDescent="0.25">
      <c r="A1" s="21" t="s">
        <v>1272</v>
      </c>
      <c r="B1" s="21" t="s">
        <v>1271</v>
      </c>
      <c r="C1" s="21" t="s">
        <v>1270</v>
      </c>
      <c r="D1" s="21" t="s">
        <v>1269</v>
      </c>
      <c r="E1" s="21" t="s">
        <v>1268</v>
      </c>
      <c r="F1" s="21" t="s">
        <v>1267</v>
      </c>
      <c r="G1" s="21" t="s">
        <v>1266</v>
      </c>
      <c r="H1" s="21" t="s">
        <v>1265</v>
      </c>
      <c r="I1" s="21" t="s">
        <v>1264</v>
      </c>
      <c r="J1" s="38" t="s">
        <v>1263</v>
      </c>
      <c r="K1" s="21" t="s">
        <v>1262</v>
      </c>
      <c r="L1" s="21" t="s">
        <v>1261</v>
      </c>
      <c r="M1" s="21" t="s">
        <v>1260</v>
      </c>
      <c r="N1" s="21" t="s">
        <v>1259</v>
      </c>
      <c r="O1" s="21" t="s">
        <v>1258</v>
      </c>
      <c r="P1" s="21" t="s">
        <v>1257</v>
      </c>
      <c r="Q1" s="38" t="s">
        <v>1256</v>
      </c>
      <c r="R1" s="21" t="s">
        <v>1255</v>
      </c>
      <c r="S1" s="21" t="s">
        <v>1254</v>
      </c>
      <c r="T1" s="21" t="s">
        <v>1253</v>
      </c>
      <c r="U1" s="37"/>
      <c r="V1" s="37"/>
    </row>
    <row r="2" spans="1:25" x14ac:dyDescent="0.25">
      <c r="A2" s="26" t="s">
        <v>22</v>
      </c>
      <c r="B2" s="26" t="s">
        <v>241</v>
      </c>
      <c r="C2" s="25">
        <v>1</v>
      </c>
      <c r="D2" s="21">
        <v>301.39</v>
      </c>
      <c r="E2" s="21">
        <v>241.39</v>
      </c>
      <c r="F2" s="21">
        <v>38.380000000000003</v>
      </c>
      <c r="G2" s="21">
        <v>1.42</v>
      </c>
      <c r="H2" s="22">
        <v>4719558</v>
      </c>
      <c r="I2" s="22">
        <v>4308920</v>
      </c>
      <c r="J2" s="22">
        <v>167262</v>
      </c>
      <c r="K2" s="22">
        <v>0</v>
      </c>
      <c r="L2" s="22">
        <v>0</v>
      </c>
      <c r="M2" s="22">
        <v>0</v>
      </c>
      <c r="N2" s="22">
        <v>0</v>
      </c>
      <c r="O2" s="22">
        <v>0</v>
      </c>
      <c r="P2" s="22">
        <v>0</v>
      </c>
      <c r="Q2" s="21">
        <v>1</v>
      </c>
      <c r="R2" s="26" t="s">
        <v>22</v>
      </c>
      <c r="S2" s="25">
        <v>1</v>
      </c>
      <c r="T2" s="21">
        <v>2018</v>
      </c>
      <c r="U2" s="22"/>
      <c r="V2" s="22"/>
      <c r="W2" s="22"/>
      <c r="Y2" s="36"/>
    </row>
    <row r="3" spans="1:25" x14ac:dyDescent="0.25">
      <c r="A3" s="26" t="s">
        <v>76</v>
      </c>
      <c r="B3" s="26" t="s">
        <v>295</v>
      </c>
      <c r="C3" s="25">
        <v>1</v>
      </c>
      <c r="D3" s="21">
        <v>131</v>
      </c>
      <c r="E3" s="21">
        <v>114</v>
      </c>
      <c r="F3" s="21">
        <v>16.690000000000001</v>
      </c>
      <c r="G3" s="21">
        <v>0.62</v>
      </c>
      <c r="H3" s="22">
        <v>2101791</v>
      </c>
      <c r="I3" s="22">
        <v>2059133</v>
      </c>
      <c r="J3" s="22">
        <v>14305</v>
      </c>
      <c r="K3" s="22">
        <v>17393</v>
      </c>
      <c r="L3" s="22">
        <v>0</v>
      </c>
      <c r="M3" s="22">
        <v>0</v>
      </c>
      <c r="N3" s="22">
        <v>0</v>
      </c>
      <c r="O3" s="22">
        <v>0</v>
      </c>
      <c r="P3" s="22">
        <v>0</v>
      </c>
      <c r="Q3" s="21">
        <v>1</v>
      </c>
      <c r="R3" s="26" t="s">
        <v>76</v>
      </c>
      <c r="S3" s="25">
        <v>1</v>
      </c>
      <c r="T3" s="21">
        <v>2018</v>
      </c>
      <c r="U3" s="22"/>
      <c r="V3" s="22"/>
      <c r="W3" s="22"/>
      <c r="Y3" s="36"/>
    </row>
    <row r="4" spans="1:25" x14ac:dyDescent="0.25">
      <c r="A4" s="26" t="s">
        <v>87</v>
      </c>
      <c r="B4" s="26" t="s">
        <v>306</v>
      </c>
      <c r="C4" s="25">
        <v>1</v>
      </c>
      <c r="D4" s="21">
        <v>151.26</v>
      </c>
      <c r="E4" s="21">
        <v>135.26</v>
      </c>
      <c r="F4" s="21">
        <v>19.27</v>
      </c>
      <c r="G4" s="21">
        <v>0.71</v>
      </c>
      <c r="H4" s="22">
        <v>2653500</v>
      </c>
      <c r="I4" s="22">
        <v>2484818</v>
      </c>
      <c r="J4" s="22">
        <v>44600</v>
      </c>
      <c r="K4" s="22">
        <v>0</v>
      </c>
      <c r="L4" s="22">
        <v>0</v>
      </c>
      <c r="M4" s="22">
        <v>0</v>
      </c>
      <c r="N4" s="22">
        <v>0</v>
      </c>
      <c r="O4" s="22">
        <v>0</v>
      </c>
      <c r="P4" s="22">
        <v>0</v>
      </c>
      <c r="Q4" s="21">
        <v>1</v>
      </c>
      <c r="R4" s="26" t="s">
        <v>87</v>
      </c>
      <c r="S4" s="25">
        <v>1</v>
      </c>
      <c r="T4" s="21">
        <v>2018</v>
      </c>
      <c r="U4" s="22"/>
      <c r="V4" s="22"/>
      <c r="W4" s="22"/>
      <c r="Y4" s="36"/>
    </row>
    <row r="5" spans="1:25" x14ac:dyDescent="0.25">
      <c r="A5" s="26" t="s">
        <v>96</v>
      </c>
      <c r="B5" s="26" t="s">
        <v>315</v>
      </c>
      <c r="C5" s="25">
        <v>1</v>
      </c>
      <c r="D5" s="21">
        <v>97.4</v>
      </c>
      <c r="E5" s="21">
        <v>86.4</v>
      </c>
      <c r="F5" s="21">
        <v>12.41</v>
      </c>
      <c r="G5" s="21">
        <v>0.46</v>
      </c>
      <c r="H5" s="22">
        <v>1763830</v>
      </c>
      <c r="I5" s="22">
        <v>1478230</v>
      </c>
      <c r="J5" s="22">
        <v>28132</v>
      </c>
      <c r="K5" s="22">
        <v>52304</v>
      </c>
      <c r="L5" s="22">
        <v>0</v>
      </c>
      <c r="M5" s="22">
        <v>0</v>
      </c>
      <c r="N5" s="22">
        <v>0</v>
      </c>
      <c r="O5" s="22">
        <v>0</v>
      </c>
      <c r="P5" s="22">
        <v>0</v>
      </c>
      <c r="Q5" s="21">
        <v>1</v>
      </c>
      <c r="R5" s="26" t="s">
        <v>96</v>
      </c>
      <c r="S5" s="25">
        <v>1</v>
      </c>
      <c r="T5" s="21">
        <v>2018</v>
      </c>
      <c r="U5" s="22"/>
      <c r="V5" s="22"/>
      <c r="W5" s="22"/>
      <c r="Y5" s="36"/>
    </row>
    <row r="6" spans="1:25" x14ac:dyDescent="0.25">
      <c r="A6" s="26" t="s">
        <v>138</v>
      </c>
      <c r="B6" s="26" t="s">
        <v>357</v>
      </c>
      <c r="C6" s="25">
        <v>1</v>
      </c>
      <c r="D6" s="21">
        <v>152</v>
      </c>
      <c r="E6" s="21">
        <v>136</v>
      </c>
      <c r="F6" s="21">
        <v>19.36</v>
      </c>
      <c r="G6" s="21">
        <v>0.72</v>
      </c>
      <c r="H6" s="22">
        <v>2721254</v>
      </c>
      <c r="I6" s="22">
        <v>2538864</v>
      </c>
      <c r="J6" s="22">
        <v>125616</v>
      </c>
      <c r="K6" s="22">
        <v>0</v>
      </c>
      <c r="L6" s="22">
        <v>0</v>
      </c>
      <c r="M6" s="22">
        <v>0</v>
      </c>
      <c r="N6" s="22">
        <v>0</v>
      </c>
      <c r="O6" s="22">
        <v>0</v>
      </c>
      <c r="P6" s="22">
        <v>0</v>
      </c>
      <c r="Q6" s="21">
        <v>1</v>
      </c>
      <c r="R6" s="26" t="s">
        <v>138</v>
      </c>
      <c r="S6" s="25">
        <v>1</v>
      </c>
      <c r="T6" s="21">
        <v>2018</v>
      </c>
      <c r="U6" s="22"/>
      <c r="V6" s="22"/>
      <c r="W6" s="22"/>
      <c r="Y6" s="36"/>
    </row>
    <row r="7" spans="1:25" x14ac:dyDescent="0.25">
      <c r="A7" s="28" t="s">
        <v>188</v>
      </c>
      <c r="B7" s="28" t="s">
        <v>407</v>
      </c>
      <c r="C7" s="27">
        <v>1</v>
      </c>
      <c r="D7" s="21">
        <v>652.75</v>
      </c>
      <c r="E7" s="21">
        <v>652.75</v>
      </c>
      <c r="F7" s="21">
        <v>83.14</v>
      </c>
      <c r="G7" s="21">
        <v>3.08</v>
      </c>
      <c r="H7" s="22">
        <v>12929269</v>
      </c>
      <c r="I7" s="22">
        <v>12317153</v>
      </c>
      <c r="J7" s="22">
        <v>7351</v>
      </c>
      <c r="K7" s="22">
        <v>0</v>
      </c>
      <c r="L7" s="22">
        <v>0</v>
      </c>
      <c r="M7" s="22">
        <v>0</v>
      </c>
      <c r="N7" s="22">
        <v>0</v>
      </c>
      <c r="O7" s="22">
        <v>0</v>
      </c>
      <c r="P7" s="22">
        <v>0</v>
      </c>
      <c r="Q7" s="21">
        <v>1</v>
      </c>
      <c r="R7" s="28" t="s">
        <v>188</v>
      </c>
      <c r="S7" s="27">
        <v>1</v>
      </c>
      <c r="T7" s="21">
        <v>2018</v>
      </c>
      <c r="U7" s="22"/>
      <c r="V7" s="22"/>
      <c r="W7" s="22"/>
      <c r="Y7" s="36"/>
    </row>
    <row r="8" spans="1:25" x14ac:dyDescent="0.25">
      <c r="A8" s="26" t="s">
        <v>1252</v>
      </c>
      <c r="B8" s="26" t="s">
        <v>1251</v>
      </c>
      <c r="C8" s="25">
        <v>2</v>
      </c>
      <c r="D8" s="21">
        <v>0</v>
      </c>
      <c r="E8" s="21">
        <v>0</v>
      </c>
      <c r="F8" s="21">
        <v>0</v>
      </c>
      <c r="G8" s="21">
        <v>0</v>
      </c>
      <c r="H8" s="22">
        <v>0</v>
      </c>
      <c r="I8" s="22">
        <v>0</v>
      </c>
      <c r="J8" s="22">
        <v>0</v>
      </c>
      <c r="K8" s="22">
        <v>0</v>
      </c>
      <c r="L8" s="22">
        <v>0</v>
      </c>
      <c r="M8" s="22">
        <v>0</v>
      </c>
      <c r="N8" s="22">
        <v>0</v>
      </c>
      <c r="O8" s="22">
        <v>0</v>
      </c>
      <c r="P8" s="22">
        <v>0</v>
      </c>
      <c r="Q8" s="21">
        <v>0</v>
      </c>
      <c r="R8" s="26" t="s">
        <v>207</v>
      </c>
      <c r="S8" s="25">
        <v>2</v>
      </c>
      <c r="T8" s="21">
        <v>2018</v>
      </c>
      <c r="U8" s="22"/>
      <c r="V8" s="22"/>
      <c r="W8" s="22"/>
      <c r="Y8" s="36"/>
    </row>
    <row r="9" spans="1:25" x14ac:dyDescent="0.25">
      <c r="A9" s="26" t="s">
        <v>1250</v>
      </c>
      <c r="B9" s="26" t="s">
        <v>1249</v>
      </c>
      <c r="C9" s="25">
        <v>2</v>
      </c>
      <c r="D9" s="21">
        <v>0</v>
      </c>
      <c r="E9" s="21">
        <v>0</v>
      </c>
      <c r="F9" s="21">
        <v>0</v>
      </c>
      <c r="G9" s="21">
        <v>0</v>
      </c>
      <c r="H9" s="22">
        <v>0</v>
      </c>
      <c r="I9" s="22">
        <v>0</v>
      </c>
      <c r="J9" s="22">
        <v>0</v>
      </c>
      <c r="K9" s="22">
        <v>0</v>
      </c>
      <c r="L9" s="22">
        <v>0</v>
      </c>
      <c r="M9" s="22">
        <v>0</v>
      </c>
      <c r="N9" s="22">
        <v>0</v>
      </c>
      <c r="O9" s="22">
        <v>0</v>
      </c>
      <c r="P9" s="22">
        <v>0</v>
      </c>
      <c r="Q9" s="21">
        <v>0</v>
      </c>
      <c r="R9" s="26" t="s">
        <v>207</v>
      </c>
      <c r="S9" s="25">
        <v>2</v>
      </c>
      <c r="T9" s="21">
        <v>2018</v>
      </c>
      <c r="U9" s="22"/>
      <c r="V9" s="22"/>
      <c r="W9" s="22"/>
      <c r="Y9" s="36"/>
    </row>
    <row r="10" spans="1:25" x14ac:dyDescent="0.25">
      <c r="A10" s="26" t="s">
        <v>1248</v>
      </c>
      <c r="B10" s="26" t="s">
        <v>1247</v>
      </c>
      <c r="C10" s="25">
        <v>2</v>
      </c>
      <c r="D10" s="21">
        <v>0</v>
      </c>
      <c r="E10" s="21">
        <v>0</v>
      </c>
      <c r="F10" s="21">
        <v>0</v>
      </c>
      <c r="G10" s="21">
        <v>0</v>
      </c>
      <c r="H10" s="22">
        <v>0</v>
      </c>
      <c r="I10" s="22">
        <v>0</v>
      </c>
      <c r="J10" s="22">
        <v>0</v>
      </c>
      <c r="K10" s="22">
        <v>0</v>
      </c>
      <c r="L10" s="22">
        <v>0</v>
      </c>
      <c r="M10" s="22">
        <v>0</v>
      </c>
      <c r="N10" s="22">
        <v>0</v>
      </c>
      <c r="O10" s="22">
        <v>0</v>
      </c>
      <c r="P10" s="22">
        <v>0</v>
      </c>
      <c r="Q10" s="21">
        <v>0</v>
      </c>
      <c r="R10" s="26" t="s">
        <v>207</v>
      </c>
      <c r="S10" s="25">
        <v>2</v>
      </c>
      <c r="T10" s="21">
        <v>2018</v>
      </c>
      <c r="U10" s="22"/>
      <c r="V10" s="22"/>
      <c r="W10" s="22"/>
      <c r="Y10" s="36"/>
    </row>
    <row r="11" spans="1:25" x14ac:dyDescent="0.25">
      <c r="A11" s="26" t="s">
        <v>1246</v>
      </c>
      <c r="B11" s="26" t="s">
        <v>1245</v>
      </c>
      <c r="C11" s="25">
        <v>2</v>
      </c>
      <c r="D11" s="21">
        <v>0</v>
      </c>
      <c r="E11" s="21">
        <v>0</v>
      </c>
      <c r="F11" s="21">
        <v>0</v>
      </c>
      <c r="G11" s="21">
        <v>0</v>
      </c>
      <c r="H11" s="22">
        <v>0</v>
      </c>
      <c r="I11" s="22">
        <v>0</v>
      </c>
      <c r="J11" s="22">
        <v>0</v>
      </c>
      <c r="K11" s="22">
        <v>0</v>
      </c>
      <c r="L11" s="22">
        <v>0</v>
      </c>
      <c r="M11" s="22">
        <v>0</v>
      </c>
      <c r="N11" s="22">
        <v>0</v>
      </c>
      <c r="O11" s="22">
        <v>0</v>
      </c>
      <c r="P11" s="22">
        <v>0</v>
      </c>
      <c r="Q11" s="21">
        <v>0</v>
      </c>
      <c r="R11" s="26" t="s">
        <v>207</v>
      </c>
      <c r="S11" s="25">
        <v>2</v>
      </c>
      <c r="T11" s="21">
        <v>2018</v>
      </c>
      <c r="U11" s="22"/>
      <c r="V11" s="22"/>
      <c r="W11" s="22"/>
      <c r="Y11" s="36"/>
    </row>
    <row r="12" spans="1:25" x14ac:dyDescent="0.25">
      <c r="A12" s="26" t="s">
        <v>1244</v>
      </c>
      <c r="B12" s="26" t="s">
        <v>1243</v>
      </c>
      <c r="C12" s="25">
        <v>2</v>
      </c>
      <c r="D12" s="21">
        <v>0</v>
      </c>
      <c r="E12" s="21">
        <v>0</v>
      </c>
      <c r="F12" s="21">
        <v>0</v>
      </c>
      <c r="G12" s="21">
        <v>0</v>
      </c>
      <c r="H12" s="22">
        <v>0</v>
      </c>
      <c r="I12" s="22">
        <v>0</v>
      </c>
      <c r="J12" s="22">
        <v>0</v>
      </c>
      <c r="K12" s="22">
        <v>0</v>
      </c>
      <c r="L12" s="22">
        <v>0</v>
      </c>
      <c r="M12" s="22">
        <v>0</v>
      </c>
      <c r="N12" s="22">
        <v>0</v>
      </c>
      <c r="O12" s="22">
        <v>0</v>
      </c>
      <c r="P12" s="22">
        <v>0</v>
      </c>
      <c r="Q12" s="21">
        <v>0</v>
      </c>
      <c r="R12" s="26" t="s">
        <v>207</v>
      </c>
      <c r="S12" s="25">
        <v>2</v>
      </c>
      <c r="T12" s="21">
        <v>2018</v>
      </c>
      <c r="U12" s="22"/>
      <c r="V12" s="22"/>
      <c r="W12" s="22"/>
      <c r="Y12" s="36"/>
    </row>
    <row r="13" spans="1:25" x14ac:dyDescent="0.25">
      <c r="A13" s="24" t="s">
        <v>207</v>
      </c>
      <c r="B13" s="24" t="s">
        <v>426</v>
      </c>
      <c r="C13" s="23">
        <v>2</v>
      </c>
      <c r="D13" s="21">
        <v>963.36000000000013</v>
      </c>
      <c r="E13" s="21">
        <v>889.41000000000008</v>
      </c>
      <c r="F13" s="21">
        <v>143.25</v>
      </c>
      <c r="G13" s="21">
        <v>11</v>
      </c>
      <c r="H13" s="22">
        <v>21116289</v>
      </c>
      <c r="I13" s="22">
        <v>17937513</v>
      </c>
      <c r="J13" s="22">
        <v>1199736</v>
      </c>
      <c r="K13" s="22">
        <v>84512</v>
      </c>
      <c r="L13" s="22">
        <v>0</v>
      </c>
      <c r="M13" s="22">
        <v>0</v>
      </c>
      <c r="N13" s="22">
        <v>0</v>
      </c>
      <c r="O13" s="22">
        <v>0</v>
      </c>
      <c r="P13" s="22">
        <v>0</v>
      </c>
      <c r="Q13" s="21">
        <v>1</v>
      </c>
      <c r="R13" s="24" t="s">
        <v>207</v>
      </c>
      <c r="S13" s="23">
        <v>2</v>
      </c>
      <c r="T13" s="21">
        <v>2018</v>
      </c>
      <c r="U13" s="22"/>
      <c r="V13" s="22"/>
      <c r="W13" s="22"/>
      <c r="Y13" s="36"/>
    </row>
    <row r="14" spans="1:25" x14ac:dyDescent="0.25">
      <c r="A14" s="26" t="s">
        <v>1242</v>
      </c>
      <c r="B14" s="26" t="s">
        <v>1241</v>
      </c>
      <c r="C14" s="25">
        <v>3</v>
      </c>
      <c r="D14" s="21">
        <v>0</v>
      </c>
      <c r="E14" s="21">
        <v>0</v>
      </c>
      <c r="F14" s="21">
        <v>0</v>
      </c>
      <c r="G14" s="21">
        <v>0</v>
      </c>
      <c r="H14" s="22">
        <v>0</v>
      </c>
      <c r="I14" s="22">
        <v>0</v>
      </c>
      <c r="J14" s="22">
        <v>0</v>
      </c>
      <c r="K14" s="22">
        <v>0</v>
      </c>
      <c r="L14" s="22">
        <v>0</v>
      </c>
      <c r="M14" s="22">
        <v>0</v>
      </c>
      <c r="N14" s="22">
        <v>0</v>
      </c>
      <c r="O14" s="22">
        <v>0</v>
      </c>
      <c r="P14" s="22">
        <v>0</v>
      </c>
      <c r="Q14" s="21">
        <v>0</v>
      </c>
      <c r="R14" s="26" t="s">
        <v>208</v>
      </c>
      <c r="S14" s="25">
        <v>3</v>
      </c>
      <c r="T14" s="21">
        <v>2018</v>
      </c>
      <c r="U14" s="22"/>
      <c r="V14" s="22"/>
      <c r="W14" s="22"/>
      <c r="Y14" s="36"/>
    </row>
    <row r="15" spans="1:25" x14ac:dyDescent="0.25">
      <c r="A15" s="26" t="s">
        <v>1240</v>
      </c>
      <c r="B15" s="26" t="s">
        <v>1239</v>
      </c>
      <c r="C15" s="25">
        <v>3</v>
      </c>
      <c r="D15" s="21">
        <v>0</v>
      </c>
      <c r="E15" s="21">
        <v>0</v>
      </c>
      <c r="F15" s="21">
        <v>0</v>
      </c>
      <c r="G15" s="21">
        <v>0</v>
      </c>
      <c r="H15" s="22">
        <v>0</v>
      </c>
      <c r="I15" s="22">
        <v>0</v>
      </c>
      <c r="J15" s="22">
        <v>0</v>
      </c>
      <c r="K15" s="22">
        <v>0</v>
      </c>
      <c r="L15" s="22">
        <v>0</v>
      </c>
      <c r="M15" s="22">
        <v>0</v>
      </c>
      <c r="N15" s="22">
        <v>0</v>
      </c>
      <c r="O15" s="22">
        <v>0</v>
      </c>
      <c r="P15" s="22">
        <v>0</v>
      </c>
      <c r="Q15" s="21">
        <v>0</v>
      </c>
      <c r="R15" s="26" t="s">
        <v>208</v>
      </c>
      <c r="S15" s="25">
        <v>3</v>
      </c>
      <c r="T15" s="21">
        <v>2018</v>
      </c>
      <c r="U15" s="22"/>
      <c r="V15" s="22"/>
      <c r="W15" s="22"/>
      <c r="Y15" s="36"/>
    </row>
    <row r="16" spans="1:25" x14ac:dyDescent="0.25">
      <c r="A16" s="26" t="s">
        <v>1238</v>
      </c>
      <c r="B16" s="26" t="s">
        <v>1237</v>
      </c>
      <c r="C16" s="25">
        <v>3</v>
      </c>
      <c r="D16" s="21">
        <v>0</v>
      </c>
      <c r="E16" s="21">
        <v>0</v>
      </c>
      <c r="F16" s="21">
        <v>0</v>
      </c>
      <c r="G16" s="21">
        <v>0</v>
      </c>
      <c r="H16" s="22">
        <v>0</v>
      </c>
      <c r="I16" s="22">
        <v>0</v>
      </c>
      <c r="J16" s="22">
        <v>0</v>
      </c>
      <c r="K16" s="22">
        <v>0</v>
      </c>
      <c r="L16" s="22">
        <v>0</v>
      </c>
      <c r="M16" s="22">
        <v>0</v>
      </c>
      <c r="N16" s="22">
        <v>0</v>
      </c>
      <c r="O16" s="22">
        <v>0</v>
      </c>
      <c r="P16" s="22">
        <v>0</v>
      </c>
      <c r="Q16" s="21">
        <v>0</v>
      </c>
      <c r="R16" s="26" t="s">
        <v>208</v>
      </c>
      <c r="S16" s="25">
        <v>3</v>
      </c>
      <c r="T16" s="21">
        <v>2018</v>
      </c>
      <c r="U16" s="22"/>
      <c r="V16" s="22"/>
      <c r="W16" s="22"/>
      <c r="Y16" s="36"/>
    </row>
    <row r="17" spans="1:25" x14ac:dyDescent="0.25">
      <c r="A17" s="26" t="s">
        <v>1236</v>
      </c>
      <c r="B17" s="26" t="s">
        <v>1235</v>
      </c>
      <c r="C17" s="25">
        <v>3</v>
      </c>
      <c r="D17" s="21">
        <v>0</v>
      </c>
      <c r="E17" s="21">
        <v>0</v>
      </c>
      <c r="F17" s="21">
        <v>0</v>
      </c>
      <c r="G17" s="21">
        <v>0</v>
      </c>
      <c r="H17" s="22">
        <v>0</v>
      </c>
      <c r="I17" s="22">
        <v>0</v>
      </c>
      <c r="J17" s="22">
        <v>0</v>
      </c>
      <c r="K17" s="22">
        <v>0</v>
      </c>
      <c r="L17" s="22">
        <v>0</v>
      </c>
      <c r="M17" s="22">
        <v>0</v>
      </c>
      <c r="N17" s="22">
        <v>0</v>
      </c>
      <c r="O17" s="22">
        <v>0</v>
      </c>
      <c r="P17" s="22">
        <v>0</v>
      </c>
      <c r="Q17" s="21">
        <v>0</v>
      </c>
      <c r="R17" s="26" t="s">
        <v>208</v>
      </c>
      <c r="S17" s="25">
        <v>3</v>
      </c>
      <c r="T17" s="21">
        <v>2018</v>
      </c>
      <c r="U17" s="22"/>
      <c r="V17" s="22"/>
      <c r="W17" s="22"/>
      <c r="Y17" s="36"/>
    </row>
    <row r="18" spans="1:25" x14ac:dyDescent="0.25">
      <c r="A18" s="26" t="s">
        <v>1234</v>
      </c>
      <c r="B18" s="26" t="s">
        <v>1233</v>
      </c>
      <c r="C18" s="25">
        <v>3</v>
      </c>
      <c r="D18" s="21">
        <v>0</v>
      </c>
      <c r="E18" s="21">
        <v>0</v>
      </c>
      <c r="F18" s="21">
        <v>0</v>
      </c>
      <c r="G18" s="21">
        <v>0</v>
      </c>
      <c r="H18" s="22">
        <v>0</v>
      </c>
      <c r="I18" s="22">
        <v>0</v>
      </c>
      <c r="J18" s="22">
        <v>0</v>
      </c>
      <c r="K18" s="22">
        <v>0</v>
      </c>
      <c r="L18" s="22">
        <v>0</v>
      </c>
      <c r="M18" s="22">
        <v>0</v>
      </c>
      <c r="N18" s="22">
        <v>0</v>
      </c>
      <c r="O18" s="22">
        <v>0</v>
      </c>
      <c r="P18" s="22">
        <v>0</v>
      </c>
      <c r="Q18" s="21">
        <v>0</v>
      </c>
      <c r="R18" s="26" t="s">
        <v>208</v>
      </c>
      <c r="S18" s="25">
        <v>3</v>
      </c>
      <c r="T18" s="21">
        <v>2018</v>
      </c>
      <c r="U18" s="22"/>
      <c r="V18" s="22"/>
      <c r="W18" s="22"/>
      <c r="Y18" s="36"/>
    </row>
    <row r="19" spans="1:25" x14ac:dyDescent="0.25">
      <c r="A19" s="26" t="s">
        <v>1232</v>
      </c>
      <c r="B19" s="26" t="s">
        <v>1231</v>
      </c>
      <c r="C19" s="25">
        <v>3</v>
      </c>
      <c r="D19" s="21">
        <v>0</v>
      </c>
      <c r="E19" s="21">
        <v>0</v>
      </c>
      <c r="F19" s="21">
        <v>0</v>
      </c>
      <c r="G19" s="21">
        <v>0</v>
      </c>
      <c r="H19" s="22">
        <v>0</v>
      </c>
      <c r="I19" s="22">
        <v>0</v>
      </c>
      <c r="J19" s="22">
        <v>0</v>
      </c>
      <c r="K19" s="22">
        <v>0</v>
      </c>
      <c r="L19" s="22">
        <v>0</v>
      </c>
      <c r="M19" s="22">
        <v>0</v>
      </c>
      <c r="N19" s="22">
        <v>0</v>
      </c>
      <c r="O19" s="22">
        <v>0</v>
      </c>
      <c r="P19" s="22">
        <v>0</v>
      </c>
      <c r="Q19" s="21">
        <v>0</v>
      </c>
      <c r="R19" s="26" t="s">
        <v>208</v>
      </c>
      <c r="S19" s="25">
        <v>3</v>
      </c>
      <c r="T19" s="21">
        <v>2018</v>
      </c>
      <c r="U19" s="22"/>
      <c r="V19" s="22"/>
      <c r="W19" s="22"/>
      <c r="Y19" s="36"/>
    </row>
    <row r="20" spans="1:25" x14ac:dyDescent="0.25">
      <c r="A20" s="26" t="s">
        <v>1230</v>
      </c>
      <c r="B20" s="26" t="s">
        <v>1229</v>
      </c>
      <c r="C20" s="25">
        <v>3</v>
      </c>
      <c r="D20" s="21">
        <v>0</v>
      </c>
      <c r="E20" s="21">
        <v>0</v>
      </c>
      <c r="F20" s="21">
        <v>0</v>
      </c>
      <c r="G20" s="21">
        <v>0</v>
      </c>
      <c r="H20" s="22">
        <v>0</v>
      </c>
      <c r="I20" s="22">
        <v>0</v>
      </c>
      <c r="J20" s="22">
        <v>0</v>
      </c>
      <c r="K20" s="22">
        <v>0</v>
      </c>
      <c r="L20" s="22">
        <v>0</v>
      </c>
      <c r="M20" s="22">
        <v>0</v>
      </c>
      <c r="N20" s="22">
        <v>0</v>
      </c>
      <c r="O20" s="22">
        <v>0</v>
      </c>
      <c r="P20" s="22">
        <v>0</v>
      </c>
      <c r="Q20" s="21">
        <v>0</v>
      </c>
      <c r="R20" s="26" t="s">
        <v>208</v>
      </c>
      <c r="S20" s="25">
        <v>3</v>
      </c>
      <c r="T20" s="21">
        <v>2018</v>
      </c>
      <c r="U20" s="22"/>
      <c r="V20" s="22"/>
      <c r="W20" s="22"/>
      <c r="Y20" s="36"/>
    </row>
    <row r="21" spans="1:25" x14ac:dyDescent="0.25">
      <c r="A21" s="24" t="s">
        <v>208</v>
      </c>
      <c r="B21" s="24" t="s">
        <v>427</v>
      </c>
      <c r="C21" s="23">
        <v>3</v>
      </c>
      <c r="D21" s="21">
        <v>1846.1799999999998</v>
      </c>
      <c r="E21" s="21">
        <v>1647.16</v>
      </c>
      <c r="F21" s="21">
        <v>249.5</v>
      </c>
      <c r="G21" s="21">
        <v>27</v>
      </c>
      <c r="H21" s="22">
        <v>37355819</v>
      </c>
      <c r="I21" s="22">
        <v>30428802</v>
      </c>
      <c r="J21" s="22">
        <v>1552355</v>
      </c>
      <c r="K21" s="22">
        <v>474113</v>
      </c>
      <c r="L21" s="22">
        <v>0</v>
      </c>
      <c r="M21" s="22">
        <v>0</v>
      </c>
      <c r="N21" s="22">
        <v>0</v>
      </c>
      <c r="O21" s="22">
        <v>0</v>
      </c>
      <c r="P21" s="22">
        <v>0</v>
      </c>
      <c r="Q21" s="21">
        <v>1</v>
      </c>
      <c r="R21" s="24" t="s">
        <v>208</v>
      </c>
      <c r="S21" s="23">
        <v>3</v>
      </c>
      <c r="T21" s="21">
        <v>2018</v>
      </c>
      <c r="U21" s="22"/>
      <c r="V21" s="22"/>
      <c r="W21" s="22"/>
      <c r="Y21" s="36"/>
    </row>
    <row r="22" spans="1:25" x14ac:dyDescent="0.25">
      <c r="A22" s="26" t="s">
        <v>13</v>
      </c>
      <c r="B22" s="26" t="s">
        <v>232</v>
      </c>
      <c r="C22" s="25">
        <v>4</v>
      </c>
      <c r="D22" s="21">
        <v>75.05</v>
      </c>
      <c r="E22" s="21">
        <v>62</v>
      </c>
      <c r="F22" s="21">
        <v>20.9</v>
      </c>
      <c r="G22" s="21">
        <v>0</v>
      </c>
      <c r="H22" s="22">
        <v>1561435</v>
      </c>
      <c r="I22" s="22">
        <v>1235135</v>
      </c>
      <c r="J22" s="22">
        <v>0</v>
      </c>
      <c r="K22" s="22">
        <v>110677</v>
      </c>
      <c r="L22" s="22">
        <v>0</v>
      </c>
      <c r="M22" s="22">
        <v>0</v>
      </c>
      <c r="N22" s="22">
        <v>70466</v>
      </c>
      <c r="O22" s="22">
        <v>54363</v>
      </c>
      <c r="P22" s="22">
        <v>0</v>
      </c>
      <c r="Q22" s="21">
        <v>1</v>
      </c>
      <c r="R22" s="26" t="s">
        <v>13</v>
      </c>
      <c r="S22" s="25">
        <v>4</v>
      </c>
      <c r="T22" s="21">
        <v>2018</v>
      </c>
      <c r="U22" s="22"/>
      <c r="V22" s="22"/>
      <c r="W22" s="22"/>
      <c r="Y22" s="36"/>
    </row>
    <row r="23" spans="1:25" x14ac:dyDescent="0.25">
      <c r="A23" s="26" t="s">
        <v>1227</v>
      </c>
      <c r="B23" s="26" t="s">
        <v>1228</v>
      </c>
      <c r="C23" s="25">
        <v>4</v>
      </c>
      <c r="D23" s="21">
        <v>0</v>
      </c>
      <c r="E23" s="21">
        <v>0</v>
      </c>
      <c r="F23" s="21">
        <v>0</v>
      </c>
      <c r="G23" s="21">
        <v>0</v>
      </c>
      <c r="H23" s="22">
        <v>0</v>
      </c>
      <c r="I23" s="22">
        <v>0</v>
      </c>
      <c r="J23" s="22">
        <v>0</v>
      </c>
      <c r="K23" s="22">
        <v>0</v>
      </c>
      <c r="L23" s="22">
        <v>0</v>
      </c>
      <c r="M23" s="22">
        <v>0</v>
      </c>
      <c r="N23" s="22">
        <v>0</v>
      </c>
      <c r="O23" s="22">
        <v>0</v>
      </c>
      <c r="P23" s="22">
        <v>0</v>
      </c>
      <c r="Q23" s="21">
        <v>0</v>
      </c>
      <c r="R23" s="26" t="s">
        <v>1227</v>
      </c>
      <c r="S23" s="25">
        <v>4</v>
      </c>
      <c r="T23" s="21">
        <v>2018</v>
      </c>
      <c r="U23" s="22"/>
      <c r="V23" s="22"/>
      <c r="W23" s="22"/>
      <c r="Y23" s="36"/>
    </row>
    <row r="24" spans="1:25" x14ac:dyDescent="0.25">
      <c r="A24" s="26" t="s">
        <v>49</v>
      </c>
      <c r="B24" s="26" t="s">
        <v>268</v>
      </c>
      <c r="C24" s="25">
        <v>4</v>
      </c>
      <c r="D24" s="21">
        <v>332.46000000000004</v>
      </c>
      <c r="E24" s="21">
        <v>291.36</v>
      </c>
      <c r="F24" s="21">
        <v>110.42</v>
      </c>
      <c r="G24" s="21">
        <v>0</v>
      </c>
      <c r="H24" s="22">
        <v>5270214</v>
      </c>
      <c r="I24" s="22">
        <v>4554414</v>
      </c>
      <c r="J24" s="22">
        <v>0</v>
      </c>
      <c r="K24" s="22">
        <v>0</v>
      </c>
      <c r="L24" s="22">
        <v>0</v>
      </c>
      <c r="M24" s="22">
        <v>0</v>
      </c>
      <c r="N24" s="22">
        <v>270700</v>
      </c>
      <c r="O24" s="22">
        <v>208839</v>
      </c>
      <c r="P24" s="22">
        <v>0</v>
      </c>
      <c r="Q24" s="21">
        <v>1</v>
      </c>
      <c r="R24" s="26" t="s">
        <v>49</v>
      </c>
      <c r="S24" s="25">
        <v>4</v>
      </c>
      <c r="T24" s="21">
        <v>2018</v>
      </c>
      <c r="U24" s="22"/>
      <c r="V24" s="22"/>
      <c r="W24" s="22"/>
      <c r="Y24" s="36"/>
    </row>
    <row r="25" spans="1:25" x14ac:dyDescent="0.25">
      <c r="A25" s="26" t="s">
        <v>67</v>
      </c>
      <c r="B25" s="26" t="s">
        <v>286</v>
      </c>
      <c r="C25" s="25">
        <v>4</v>
      </c>
      <c r="D25" s="21">
        <v>28.950000000000003</v>
      </c>
      <c r="E25" s="21">
        <v>28.950000000000003</v>
      </c>
      <c r="F25" s="21">
        <v>1.61</v>
      </c>
      <c r="G25" s="21">
        <v>0</v>
      </c>
      <c r="H25" s="22">
        <v>503728</v>
      </c>
      <c r="I25" s="22">
        <v>448228</v>
      </c>
      <c r="J25" s="22">
        <v>0</v>
      </c>
      <c r="K25" s="22">
        <v>0</v>
      </c>
      <c r="L25" s="22">
        <v>0</v>
      </c>
      <c r="M25" s="22">
        <v>0</v>
      </c>
      <c r="N25" s="22">
        <v>0</v>
      </c>
      <c r="O25" s="22">
        <v>0</v>
      </c>
      <c r="P25" s="22">
        <v>0</v>
      </c>
      <c r="Q25" s="21">
        <v>3</v>
      </c>
      <c r="R25" s="26" t="s">
        <v>67</v>
      </c>
      <c r="S25" s="25">
        <v>4</v>
      </c>
      <c r="T25" s="21">
        <v>2018</v>
      </c>
      <c r="U25" s="22"/>
      <c r="V25" s="22"/>
      <c r="W25" s="22"/>
      <c r="Y25" s="36"/>
    </row>
    <row r="26" spans="1:25" x14ac:dyDescent="0.25">
      <c r="A26" s="26" t="s">
        <v>106</v>
      </c>
      <c r="B26" s="26" t="s">
        <v>325</v>
      </c>
      <c r="C26" s="25">
        <v>4</v>
      </c>
      <c r="D26" s="21">
        <v>142.35000000000002</v>
      </c>
      <c r="E26" s="21">
        <v>121.50000000000001</v>
      </c>
      <c r="F26" s="21">
        <v>19.920000000000002</v>
      </c>
      <c r="G26" s="21">
        <v>0</v>
      </c>
      <c r="H26" s="22">
        <v>1933177</v>
      </c>
      <c r="I26" s="22">
        <v>1745927</v>
      </c>
      <c r="J26" s="22">
        <v>19013</v>
      </c>
      <c r="K26" s="22">
        <v>92888</v>
      </c>
      <c r="L26" s="22">
        <v>0</v>
      </c>
      <c r="M26" s="22">
        <v>0</v>
      </c>
      <c r="N26" s="22">
        <v>21152</v>
      </c>
      <c r="O26" s="22">
        <v>16318</v>
      </c>
      <c r="P26" s="22">
        <v>0</v>
      </c>
      <c r="Q26" s="21">
        <v>1</v>
      </c>
      <c r="R26" s="26" t="s">
        <v>106</v>
      </c>
      <c r="S26" s="25">
        <v>4</v>
      </c>
      <c r="T26" s="21">
        <v>2018</v>
      </c>
      <c r="U26" s="22"/>
      <c r="V26" s="22"/>
      <c r="W26" s="22"/>
      <c r="Y26" s="36"/>
    </row>
    <row r="27" spans="1:25" x14ac:dyDescent="0.25">
      <c r="A27" s="26" t="s">
        <v>159</v>
      </c>
      <c r="B27" s="26" t="s">
        <v>378</v>
      </c>
      <c r="C27" s="25">
        <v>4</v>
      </c>
      <c r="D27" s="21">
        <v>19</v>
      </c>
      <c r="E27" s="21">
        <v>15</v>
      </c>
      <c r="F27" s="21">
        <v>4.07</v>
      </c>
      <c r="G27" s="21">
        <v>0</v>
      </c>
      <c r="H27" s="22">
        <v>306432</v>
      </c>
      <c r="I27" s="22">
        <v>285682</v>
      </c>
      <c r="J27" s="22">
        <v>0</v>
      </c>
      <c r="K27" s="22">
        <v>0</v>
      </c>
      <c r="L27" s="22">
        <v>0</v>
      </c>
      <c r="M27" s="22">
        <v>0</v>
      </c>
      <c r="N27" s="22">
        <v>0</v>
      </c>
      <c r="O27" s="22">
        <v>0</v>
      </c>
      <c r="P27" s="22">
        <v>0</v>
      </c>
      <c r="Q27" s="21">
        <v>2</v>
      </c>
      <c r="R27" s="26" t="s">
        <v>159</v>
      </c>
      <c r="S27" s="25">
        <v>4</v>
      </c>
      <c r="T27" s="21">
        <v>2018</v>
      </c>
      <c r="U27" s="22"/>
      <c r="V27" s="22"/>
      <c r="W27" s="22"/>
      <c r="Y27" s="36"/>
    </row>
    <row r="28" spans="1:25" x14ac:dyDescent="0.25">
      <c r="A28" s="28" t="s">
        <v>180</v>
      </c>
      <c r="B28" s="28" t="s">
        <v>399</v>
      </c>
      <c r="C28" s="27">
        <v>4</v>
      </c>
      <c r="D28" s="21">
        <v>375.31</v>
      </c>
      <c r="E28" s="21">
        <v>375.31</v>
      </c>
      <c r="F28" s="21">
        <v>98.15</v>
      </c>
      <c r="G28" s="21">
        <v>0</v>
      </c>
      <c r="H28" s="22">
        <v>7851980</v>
      </c>
      <c r="I28" s="22">
        <v>7021780</v>
      </c>
      <c r="J28" s="22">
        <v>0</v>
      </c>
      <c r="K28" s="22">
        <v>0</v>
      </c>
      <c r="L28" s="22">
        <v>0</v>
      </c>
      <c r="M28" s="22">
        <v>0</v>
      </c>
      <c r="N28" s="22">
        <v>316869</v>
      </c>
      <c r="O28" s="22">
        <v>244458</v>
      </c>
      <c r="P28" s="22">
        <v>0</v>
      </c>
      <c r="Q28" s="21">
        <v>1</v>
      </c>
      <c r="R28" s="28" t="s">
        <v>180</v>
      </c>
      <c r="S28" s="27">
        <v>4</v>
      </c>
      <c r="T28" s="21">
        <v>2018</v>
      </c>
      <c r="U28" s="22"/>
      <c r="V28" s="22"/>
      <c r="W28" s="22"/>
      <c r="Y28" s="36"/>
    </row>
    <row r="29" spans="1:25" x14ac:dyDescent="0.25">
      <c r="A29" s="30" t="s">
        <v>199</v>
      </c>
      <c r="B29" s="30" t="s">
        <v>418</v>
      </c>
      <c r="C29" s="29">
        <v>4</v>
      </c>
      <c r="D29" s="21">
        <v>378.36</v>
      </c>
      <c r="E29" s="21">
        <v>333.06</v>
      </c>
      <c r="F29" s="21">
        <v>75.930000000000007</v>
      </c>
      <c r="G29" s="21">
        <v>2</v>
      </c>
      <c r="H29" s="22">
        <v>6063915</v>
      </c>
      <c r="I29" s="22">
        <v>5574915</v>
      </c>
      <c r="J29" s="22">
        <v>0</v>
      </c>
      <c r="K29" s="22">
        <v>0</v>
      </c>
      <c r="L29" s="22">
        <v>0</v>
      </c>
      <c r="M29" s="22">
        <v>0</v>
      </c>
      <c r="N29" s="22">
        <v>399858</v>
      </c>
      <c r="O29" s="22">
        <v>308482</v>
      </c>
      <c r="P29" s="22">
        <v>0</v>
      </c>
      <c r="Q29" s="21">
        <v>1</v>
      </c>
      <c r="R29" s="30" t="s">
        <v>199</v>
      </c>
      <c r="S29" s="29">
        <v>4</v>
      </c>
      <c r="T29" s="21">
        <v>2018</v>
      </c>
      <c r="U29" s="22"/>
      <c r="V29" s="22"/>
      <c r="W29" s="22"/>
      <c r="Y29" s="36"/>
    </row>
    <row r="30" spans="1:25" x14ac:dyDescent="0.25">
      <c r="A30" s="26" t="s">
        <v>12</v>
      </c>
      <c r="B30" s="26" t="s">
        <v>231</v>
      </c>
      <c r="C30" s="25">
        <v>5</v>
      </c>
      <c r="D30" s="21">
        <v>990.48</v>
      </c>
      <c r="E30" s="21">
        <v>774.43000000000006</v>
      </c>
      <c r="F30" s="21">
        <v>392.05</v>
      </c>
      <c r="G30" s="21">
        <v>2.04</v>
      </c>
      <c r="H30" s="22">
        <v>13325175</v>
      </c>
      <c r="I30" s="22">
        <v>12365335</v>
      </c>
      <c r="J30" s="22">
        <v>13398</v>
      </c>
      <c r="K30" s="22">
        <v>0</v>
      </c>
      <c r="L30" s="22">
        <v>103252</v>
      </c>
      <c r="M30" s="22">
        <v>0</v>
      </c>
      <c r="N30" s="22">
        <v>0</v>
      </c>
      <c r="O30" s="22">
        <v>0</v>
      </c>
      <c r="P30" s="22">
        <v>0</v>
      </c>
      <c r="Q30" s="21">
        <v>1</v>
      </c>
      <c r="R30" s="26" t="s">
        <v>12</v>
      </c>
      <c r="S30" s="25">
        <v>5</v>
      </c>
      <c r="T30" s="21">
        <v>2018</v>
      </c>
      <c r="U30" s="22"/>
      <c r="V30" s="22"/>
      <c r="W30" s="22"/>
      <c r="Y30" s="36"/>
    </row>
    <row r="31" spans="1:25" x14ac:dyDescent="0.25">
      <c r="A31" s="26" t="s">
        <v>99</v>
      </c>
      <c r="B31" s="26" t="s">
        <v>318</v>
      </c>
      <c r="C31" s="25">
        <v>5</v>
      </c>
      <c r="D31" s="21">
        <v>165</v>
      </c>
      <c r="E31" s="21">
        <v>135</v>
      </c>
      <c r="F31" s="21">
        <v>34.61</v>
      </c>
      <c r="G31" s="21">
        <v>0</v>
      </c>
      <c r="H31" s="22">
        <v>2569906</v>
      </c>
      <c r="I31" s="22">
        <v>2387566</v>
      </c>
      <c r="J31" s="22">
        <v>0</v>
      </c>
      <c r="K31" s="22">
        <v>0</v>
      </c>
      <c r="L31" s="22">
        <v>792</v>
      </c>
      <c r="M31" s="22">
        <v>0</v>
      </c>
      <c r="N31" s="22">
        <v>0</v>
      </c>
      <c r="O31" s="22">
        <v>0</v>
      </c>
      <c r="P31" s="22">
        <v>0</v>
      </c>
      <c r="Q31" s="21">
        <v>2</v>
      </c>
      <c r="R31" s="26" t="s">
        <v>99</v>
      </c>
      <c r="S31" s="25">
        <v>5</v>
      </c>
      <c r="T31" s="21">
        <v>2018</v>
      </c>
      <c r="U31" s="22"/>
      <c r="V31" s="22"/>
      <c r="W31" s="22"/>
      <c r="Y31" s="36"/>
    </row>
    <row r="32" spans="1:25" x14ac:dyDescent="0.25">
      <c r="A32" s="26" t="s">
        <v>113</v>
      </c>
      <c r="B32" s="26" t="s">
        <v>332</v>
      </c>
      <c r="C32" s="25">
        <v>5</v>
      </c>
      <c r="D32" s="21">
        <v>265.65000000000003</v>
      </c>
      <c r="E32" s="21">
        <v>222.65</v>
      </c>
      <c r="F32" s="21">
        <v>72.67</v>
      </c>
      <c r="G32" s="21">
        <v>1.73</v>
      </c>
      <c r="H32" s="22">
        <v>4263232</v>
      </c>
      <c r="I32" s="22">
        <v>3981338</v>
      </c>
      <c r="J32" s="22">
        <v>1753</v>
      </c>
      <c r="K32" s="22">
        <v>0</v>
      </c>
      <c r="L32" s="22">
        <v>78249</v>
      </c>
      <c r="M32" s="22">
        <v>0</v>
      </c>
      <c r="N32" s="22">
        <v>0</v>
      </c>
      <c r="O32" s="22">
        <v>0</v>
      </c>
      <c r="P32" s="22">
        <v>0</v>
      </c>
      <c r="Q32" s="21">
        <v>1</v>
      </c>
      <c r="R32" s="26" t="s">
        <v>113</v>
      </c>
      <c r="S32" s="25">
        <v>5</v>
      </c>
      <c r="T32" s="21">
        <v>2018</v>
      </c>
      <c r="U32" s="22"/>
      <c r="V32" s="22"/>
      <c r="W32" s="22"/>
      <c r="Y32" s="36"/>
    </row>
    <row r="33" spans="1:25" x14ac:dyDescent="0.25">
      <c r="A33" s="26" t="s">
        <v>129</v>
      </c>
      <c r="B33" s="26" t="s">
        <v>348</v>
      </c>
      <c r="C33" s="25">
        <v>5</v>
      </c>
      <c r="D33" s="21">
        <v>250.5</v>
      </c>
      <c r="E33" s="21">
        <v>204</v>
      </c>
      <c r="F33" s="21">
        <v>41.53</v>
      </c>
      <c r="G33" s="21">
        <v>0</v>
      </c>
      <c r="H33" s="22">
        <v>3774932</v>
      </c>
      <c r="I33" s="22">
        <v>3502723</v>
      </c>
      <c r="J33" s="22">
        <v>1082</v>
      </c>
      <c r="K33" s="22">
        <v>0</v>
      </c>
      <c r="L33" s="22">
        <v>34165</v>
      </c>
      <c r="M33" s="22">
        <v>0</v>
      </c>
      <c r="N33" s="22">
        <v>0</v>
      </c>
      <c r="O33" s="22">
        <v>0</v>
      </c>
      <c r="P33" s="22">
        <v>0</v>
      </c>
      <c r="Q33" s="21">
        <v>1</v>
      </c>
      <c r="R33" s="26" t="s">
        <v>129</v>
      </c>
      <c r="S33" s="25">
        <v>5</v>
      </c>
      <c r="T33" s="21">
        <v>2018</v>
      </c>
      <c r="U33" s="22"/>
      <c r="V33" s="22"/>
      <c r="W33" s="22"/>
      <c r="Y33" s="36"/>
    </row>
    <row r="34" spans="1:25" x14ac:dyDescent="0.25">
      <c r="A34" s="26" t="s">
        <v>173</v>
      </c>
      <c r="B34" s="26" t="s">
        <v>392</v>
      </c>
      <c r="C34" s="25">
        <v>5</v>
      </c>
      <c r="D34" s="21">
        <v>23.75</v>
      </c>
      <c r="E34" s="21">
        <v>20.75</v>
      </c>
      <c r="F34" s="21">
        <v>2.6</v>
      </c>
      <c r="G34" s="21">
        <v>0</v>
      </c>
      <c r="H34" s="22">
        <v>565719</v>
      </c>
      <c r="I34" s="22">
        <v>271719</v>
      </c>
      <c r="J34" s="22">
        <v>136441</v>
      </c>
      <c r="K34" s="22">
        <v>38832</v>
      </c>
      <c r="L34" s="22">
        <v>0</v>
      </c>
      <c r="M34" s="22">
        <v>0</v>
      </c>
      <c r="N34" s="22">
        <v>0</v>
      </c>
      <c r="O34" s="22">
        <v>0</v>
      </c>
      <c r="P34" s="22">
        <v>0</v>
      </c>
      <c r="Q34" s="21">
        <v>1</v>
      </c>
      <c r="R34" s="26" t="s">
        <v>173</v>
      </c>
      <c r="S34" s="25">
        <v>5</v>
      </c>
      <c r="T34" s="21">
        <v>2018</v>
      </c>
      <c r="U34" s="22"/>
      <c r="V34" s="22"/>
      <c r="W34" s="22"/>
      <c r="Y34" s="36"/>
    </row>
    <row r="35" spans="1:25" x14ac:dyDescent="0.25">
      <c r="A35" s="26" t="s">
        <v>1225</v>
      </c>
      <c r="B35" s="26" t="s">
        <v>1226</v>
      </c>
      <c r="C35" s="25">
        <v>5</v>
      </c>
      <c r="D35" s="21">
        <v>0</v>
      </c>
      <c r="E35" s="21">
        <v>0</v>
      </c>
      <c r="F35" s="21">
        <v>0</v>
      </c>
      <c r="G35" s="21">
        <v>0</v>
      </c>
      <c r="H35" s="22">
        <v>0</v>
      </c>
      <c r="I35" s="22">
        <v>0</v>
      </c>
      <c r="J35" s="22">
        <v>0</v>
      </c>
      <c r="K35" s="22">
        <v>0</v>
      </c>
      <c r="L35" s="22">
        <v>0</v>
      </c>
      <c r="M35" s="22">
        <v>0</v>
      </c>
      <c r="N35" s="22">
        <v>0</v>
      </c>
      <c r="O35" s="22">
        <v>0</v>
      </c>
      <c r="P35" s="22">
        <v>0</v>
      </c>
      <c r="Q35" s="21">
        <v>0</v>
      </c>
      <c r="R35" s="26" t="s">
        <v>1225</v>
      </c>
      <c r="S35" s="25">
        <v>5</v>
      </c>
      <c r="T35" s="21">
        <v>2018</v>
      </c>
      <c r="U35" s="22"/>
      <c r="V35" s="22"/>
      <c r="W35" s="22"/>
      <c r="Y35" s="36"/>
    </row>
    <row r="36" spans="1:25" x14ac:dyDescent="0.25">
      <c r="A36" s="28" t="s">
        <v>179</v>
      </c>
      <c r="B36" s="28" t="s">
        <v>398</v>
      </c>
      <c r="C36" s="27">
        <v>5</v>
      </c>
      <c r="D36" s="21">
        <v>1450.57</v>
      </c>
      <c r="E36" s="21">
        <v>1450.57</v>
      </c>
      <c r="F36" s="21">
        <v>481.28999999999996</v>
      </c>
      <c r="G36" s="21">
        <v>3.23</v>
      </c>
      <c r="H36" s="22">
        <v>26793740</v>
      </c>
      <c r="I36" s="22">
        <v>24409512</v>
      </c>
      <c r="J36" s="22">
        <v>0</v>
      </c>
      <c r="K36" s="22">
        <v>0</v>
      </c>
      <c r="L36" s="22">
        <v>215623</v>
      </c>
      <c r="M36" s="22">
        <v>0</v>
      </c>
      <c r="N36" s="22">
        <v>0</v>
      </c>
      <c r="O36" s="22">
        <v>0</v>
      </c>
      <c r="P36" s="22">
        <v>0</v>
      </c>
      <c r="Q36" s="21">
        <v>1</v>
      </c>
      <c r="R36" s="28" t="s">
        <v>179</v>
      </c>
      <c r="S36" s="27">
        <v>5</v>
      </c>
      <c r="T36" s="21">
        <v>2018</v>
      </c>
      <c r="U36" s="22"/>
      <c r="V36" s="22"/>
      <c r="W36" s="22"/>
      <c r="Y36" s="36"/>
    </row>
    <row r="37" spans="1:25" x14ac:dyDescent="0.25">
      <c r="A37" s="26" t="s">
        <v>39</v>
      </c>
      <c r="B37" s="26" t="s">
        <v>258</v>
      </c>
      <c r="C37" s="25">
        <v>6</v>
      </c>
      <c r="D37" s="21">
        <v>97.6</v>
      </c>
      <c r="E37" s="21">
        <v>97.6</v>
      </c>
      <c r="F37" s="21">
        <v>30.76</v>
      </c>
      <c r="G37" s="21">
        <v>0</v>
      </c>
      <c r="H37" s="22">
        <v>1854702</v>
      </c>
      <c r="I37" s="22">
        <v>1757774</v>
      </c>
      <c r="J37" s="22">
        <v>2</v>
      </c>
      <c r="K37" s="22">
        <v>0</v>
      </c>
      <c r="L37" s="22">
        <v>49214</v>
      </c>
      <c r="M37" s="22">
        <v>0</v>
      </c>
      <c r="N37" s="22">
        <v>0</v>
      </c>
      <c r="O37" s="22">
        <v>0</v>
      </c>
      <c r="P37" s="22">
        <v>0</v>
      </c>
      <c r="Q37" s="21">
        <v>3</v>
      </c>
      <c r="R37" s="26" t="s">
        <v>39</v>
      </c>
      <c r="S37" s="25">
        <v>6</v>
      </c>
      <c r="T37" s="21">
        <v>2018</v>
      </c>
      <c r="U37" s="22"/>
      <c r="V37" s="22"/>
      <c r="W37" s="22"/>
      <c r="Y37" s="36"/>
    </row>
    <row r="38" spans="1:25" x14ac:dyDescent="0.25">
      <c r="A38" s="26" t="s">
        <v>42</v>
      </c>
      <c r="B38" s="26" t="s">
        <v>261</v>
      </c>
      <c r="C38" s="25">
        <v>6</v>
      </c>
      <c r="D38" s="21">
        <v>309.3</v>
      </c>
      <c r="E38" s="21">
        <v>282.2</v>
      </c>
      <c r="F38" s="21">
        <v>22</v>
      </c>
      <c r="G38" s="21">
        <v>1</v>
      </c>
      <c r="H38" s="22">
        <v>5623581</v>
      </c>
      <c r="I38" s="22">
        <v>5159177</v>
      </c>
      <c r="J38" s="22">
        <v>33407</v>
      </c>
      <c r="K38" s="22">
        <v>0</v>
      </c>
      <c r="L38" s="22">
        <v>66743</v>
      </c>
      <c r="M38" s="22">
        <v>0</v>
      </c>
      <c r="N38" s="22">
        <v>124436</v>
      </c>
      <c r="O38" s="22">
        <v>96000</v>
      </c>
      <c r="P38" s="22">
        <v>0</v>
      </c>
      <c r="Q38" s="21">
        <v>3</v>
      </c>
      <c r="R38" s="26" t="s">
        <v>42</v>
      </c>
      <c r="S38" s="25">
        <v>6</v>
      </c>
      <c r="T38" s="21">
        <v>2018</v>
      </c>
      <c r="U38" s="22"/>
      <c r="V38" s="22"/>
      <c r="W38" s="22"/>
      <c r="Y38" s="36"/>
    </row>
    <row r="39" spans="1:25" x14ac:dyDescent="0.25">
      <c r="A39" s="26" t="s">
        <v>1224</v>
      </c>
      <c r="B39" s="26" t="s">
        <v>1223</v>
      </c>
      <c r="C39" s="25">
        <v>6</v>
      </c>
      <c r="D39" s="21">
        <v>0</v>
      </c>
      <c r="E39" s="21">
        <v>0</v>
      </c>
      <c r="F39" s="21">
        <v>0</v>
      </c>
      <c r="G39" s="21">
        <v>0</v>
      </c>
      <c r="H39" s="22">
        <v>0</v>
      </c>
      <c r="I39" s="22">
        <v>0</v>
      </c>
      <c r="J39" s="22">
        <v>0</v>
      </c>
      <c r="K39" s="22">
        <v>0</v>
      </c>
      <c r="L39" s="22">
        <v>0</v>
      </c>
      <c r="M39" s="22">
        <v>0</v>
      </c>
      <c r="N39" s="22">
        <v>0</v>
      </c>
      <c r="O39" s="22">
        <v>0</v>
      </c>
      <c r="P39" s="22">
        <v>0</v>
      </c>
      <c r="Q39" s="21">
        <v>0</v>
      </c>
      <c r="R39" s="26" t="s">
        <v>216</v>
      </c>
      <c r="S39" s="25">
        <v>6</v>
      </c>
      <c r="T39" s="21">
        <v>2018</v>
      </c>
      <c r="U39" s="22"/>
      <c r="V39" s="22"/>
      <c r="W39" s="22"/>
      <c r="Y39" s="36"/>
    </row>
    <row r="40" spans="1:25" x14ac:dyDescent="0.25">
      <c r="A40" s="26" t="s">
        <v>1222</v>
      </c>
      <c r="B40" s="26" t="s">
        <v>1221</v>
      </c>
      <c r="C40" s="25">
        <v>6</v>
      </c>
      <c r="D40" s="21">
        <v>0</v>
      </c>
      <c r="E40" s="21">
        <v>0</v>
      </c>
      <c r="F40" s="21">
        <v>0</v>
      </c>
      <c r="G40" s="21">
        <v>0</v>
      </c>
      <c r="H40" s="22">
        <v>0</v>
      </c>
      <c r="I40" s="22">
        <v>0</v>
      </c>
      <c r="J40" s="22">
        <v>0</v>
      </c>
      <c r="K40" s="22">
        <v>0</v>
      </c>
      <c r="L40" s="22">
        <v>0</v>
      </c>
      <c r="M40" s="22">
        <v>0</v>
      </c>
      <c r="N40" s="22">
        <v>0</v>
      </c>
      <c r="O40" s="22">
        <v>0</v>
      </c>
      <c r="P40" s="22">
        <v>0</v>
      </c>
      <c r="Q40" s="21">
        <v>0</v>
      </c>
      <c r="R40" s="26" t="s">
        <v>216</v>
      </c>
      <c r="S40" s="25">
        <v>6</v>
      </c>
      <c r="T40" s="21">
        <v>2018</v>
      </c>
      <c r="U40" s="22"/>
      <c r="V40" s="22"/>
      <c r="W40" s="22"/>
      <c r="Y40" s="36"/>
    </row>
    <row r="41" spans="1:25" x14ac:dyDescent="0.25">
      <c r="A41" s="26" t="s">
        <v>82</v>
      </c>
      <c r="B41" s="26" t="s">
        <v>301</v>
      </c>
      <c r="C41" s="25">
        <v>6</v>
      </c>
      <c r="D41" s="21">
        <v>613.70000000000005</v>
      </c>
      <c r="E41" s="21">
        <v>550.70000000000005</v>
      </c>
      <c r="F41" s="21">
        <v>73.5</v>
      </c>
      <c r="G41" s="21">
        <v>9</v>
      </c>
      <c r="H41" s="22">
        <v>11232919</v>
      </c>
      <c r="I41" s="22">
        <v>10144013</v>
      </c>
      <c r="J41" s="22">
        <v>338495</v>
      </c>
      <c r="K41" s="22">
        <v>0</v>
      </c>
      <c r="L41" s="22">
        <v>78444</v>
      </c>
      <c r="M41" s="22">
        <v>0</v>
      </c>
      <c r="N41" s="22">
        <v>199812</v>
      </c>
      <c r="O41" s="22">
        <v>154151</v>
      </c>
      <c r="P41" s="22">
        <v>0</v>
      </c>
      <c r="Q41" s="21">
        <v>3</v>
      </c>
      <c r="R41" s="26" t="s">
        <v>82</v>
      </c>
      <c r="S41" s="25">
        <v>6</v>
      </c>
      <c r="T41" s="21">
        <v>2018</v>
      </c>
      <c r="U41" s="22"/>
      <c r="V41" s="22"/>
      <c r="W41" s="22"/>
      <c r="Y41" s="36"/>
    </row>
    <row r="42" spans="1:25" x14ac:dyDescent="0.25">
      <c r="A42" s="26" t="s">
        <v>92</v>
      </c>
      <c r="B42" s="26" t="s">
        <v>311</v>
      </c>
      <c r="C42" s="25">
        <v>6</v>
      </c>
      <c r="D42" s="21">
        <v>16</v>
      </c>
      <c r="E42" s="21">
        <v>16</v>
      </c>
      <c r="F42" s="21">
        <v>2.4300000000000002</v>
      </c>
      <c r="G42" s="21">
        <v>0</v>
      </c>
      <c r="H42" s="22">
        <v>198052</v>
      </c>
      <c r="I42" s="22">
        <v>126151</v>
      </c>
      <c r="J42" s="22">
        <v>16186</v>
      </c>
      <c r="K42" s="22">
        <v>0</v>
      </c>
      <c r="L42" s="22">
        <v>4631</v>
      </c>
      <c r="M42" s="22">
        <v>0</v>
      </c>
      <c r="N42" s="22">
        <v>0</v>
      </c>
      <c r="O42" s="22">
        <v>0</v>
      </c>
      <c r="P42" s="22">
        <v>0</v>
      </c>
      <c r="Q42" s="21">
        <v>3</v>
      </c>
      <c r="R42" s="26" t="s">
        <v>92</v>
      </c>
      <c r="S42" s="25">
        <v>6</v>
      </c>
      <c r="T42" s="21">
        <v>2018</v>
      </c>
      <c r="U42" s="22"/>
      <c r="V42" s="22"/>
      <c r="W42" s="22"/>
      <c r="Y42" s="36"/>
    </row>
    <row r="43" spans="1:25" x14ac:dyDescent="0.25">
      <c r="A43" s="26" t="s">
        <v>107</v>
      </c>
      <c r="B43" s="26" t="s">
        <v>326</v>
      </c>
      <c r="C43" s="25">
        <v>6</v>
      </c>
      <c r="D43" s="21">
        <v>103.8</v>
      </c>
      <c r="E43" s="21">
        <v>103.8</v>
      </c>
      <c r="F43" s="21">
        <v>20.3</v>
      </c>
      <c r="G43" s="21">
        <v>0</v>
      </c>
      <c r="H43" s="22">
        <v>1362755</v>
      </c>
      <c r="I43" s="22">
        <v>1313318</v>
      </c>
      <c r="J43" s="22">
        <v>0</v>
      </c>
      <c r="K43" s="22">
        <v>0</v>
      </c>
      <c r="L43" s="22">
        <v>38534</v>
      </c>
      <c r="M43" s="22">
        <v>0</v>
      </c>
      <c r="N43" s="22">
        <v>0</v>
      </c>
      <c r="O43" s="22">
        <v>0</v>
      </c>
      <c r="P43" s="22">
        <v>0</v>
      </c>
      <c r="Q43" s="21">
        <v>2</v>
      </c>
      <c r="R43" s="26" t="s">
        <v>107</v>
      </c>
      <c r="S43" s="25">
        <v>6</v>
      </c>
      <c r="T43" s="21">
        <v>2018</v>
      </c>
      <c r="U43" s="22"/>
      <c r="V43" s="22"/>
      <c r="W43" s="22"/>
      <c r="Y43" s="36"/>
    </row>
    <row r="44" spans="1:25" x14ac:dyDescent="0.25">
      <c r="A44" s="26" t="s">
        <v>1220</v>
      </c>
      <c r="B44" s="26" t="s">
        <v>1219</v>
      </c>
      <c r="C44" s="25">
        <v>6</v>
      </c>
      <c r="D44" s="21">
        <v>0</v>
      </c>
      <c r="E44" s="21">
        <v>0</v>
      </c>
      <c r="F44" s="21">
        <v>0</v>
      </c>
      <c r="G44" s="21">
        <v>0</v>
      </c>
      <c r="H44" s="22">
        <v>0</v>
      </c>
      <c r="I44" s="22">
        <v>0</v>
      </c>
      <c r="J44" s="22">
        <v>0</v>
      </c>
      <c r="K44" s="22">
        <v>0</v>
      </c>
      <c r="L44" s="22">
        <v>0</v>
      </c>
      <c r="M44" s="22">
        <v>0</v>
      </c>
      <c r="N44" s="22">
        <v>0</v>
      </c>
      <c r="O44" s="22">
        <v>0</v>
      </c>
      <c r="P44" s="22">
        <v>0</v>
      </c>
      <c r="Q44" s="21">
        <v>0</v>
      </c>
      <c r="R44" s="26" t="s">
        <v>216</v>
      </c>
      <c r="S44" s="25">
        <v>6</v>
      </c>
      <c r="T44" s="21">
        <v>2018</v>
      </c>
      <c r="U44" s="22"/>
      <c r="V44" s="22"/>
      <c r="W44" s="22"/>
      <c r="Y44" s="36"/>
    </row>
    <row r="45" spans="1:25" x14ac:dyDescent="0.25">
      <c r="A45" s="26" t="s">
        <v>123</v>
      </c>
      <c r="B45" s="26" t="s">
        <v>342</v>
      </c>
      <c r="C45" s="25">
        <v>6</v>
      </c>
      <c r="D45" s="21">
        <v>30.13</v>
      </c>
      <c r="E45" s="21">
        <v>30.13</v>
      </c>
      <c r="F45" s="21">
        <v>2.57</v>
      </c>
      <c r="G45" s="21">
        <v>0</v>
      </c>
      <c r="H45" s="22">
        <v>536712</v>
      </c>
      <c r="I45" s="22">
        <v>409328</v>
      </c>
      <c r="J45" s="22">
        <v>107</v>
      </c>
      <c r="K45" s="22">
        <v>0</v>
      </c>
      <c r="L45" s="22">
        <v>22495</v>
      </c>
      <c r="M45" s="22">
        <v>0</v>
      </c>
      <c r="N45" s="22">
        <v>0</v>
      </c>
      <c r="O45" s="22">
        <v>0</v>
      </c>
      <c r="P45" s="22">
        <v>0</v>
      </c>
      <c r="Q45" s="21">
        <v>2</v>
      </c>
      <c r="R45" s="26" t="s">
        <v>123</v>
      </c>
      <c r="S45" s="25">
        <v>6</v>
      </c>
      <c r="T45" s="21">
        <v>2018</v>
      </c>
      <c r="U45" s="22"/>
      <c r="V45" s="22"/>
      <c r="W45" s="22"/>
      <c r="Y45" s="36"/>
    </row>
    <row r="46" spans="1:25" x14ac:dyDescent="0.25">
      <c r="A46" s="26" t="s">
        <v>143</v>
      </c>
      <c r="B46" s="26" t="s">
        <v>362</v>
      </c>
      <c r="C46" s="25">
        <v>6</v>
      </c>
      <c r="D46" s="21">
        <v>163.76999999999998</v>
      </c>
      <c r="E46" s="21">
        <v>153.32</v>
      </c>
      <c r="F46" s="21">
        <v>10.25</v>
      </c>
      <c r="G46" s="21">
        <v>2</v>
      </c>
      <c r="H46" s="22">
        <v>2724513</v>
      </c>
      <c r="I46" s="22">
        <v>1489483</v>
      </c>
      <c r="J46" s="22">
        <v>228670</v>
      </c>
      <c r="K46" s="22">
        <v>78832</v>
      </c>
      <c r="L46" s="22">
        <v>14992</v>
      </c>
      <c r="M46" s="22">
        <v>0</v>
      </c>
      <c r="N46" s="22">
        <v>25880</v>
      </c>
      <c r="O46" s="22">
        <v>19966</v>
      </c>
      <c r="P46" s="22">
        <v>0</v>
      </c>
      <c r="Q46" s="21">
        <v>3</v>
      </c>
      <c r="R46" s="26" t="s">
        <v>143</v>
      </c>
      <c r="S46" s="25">
        <v>6</v>
      </c>
      <c r="T46" s="21">
        <v>2018</v>
      </c>
      <c r="U46" s="22"/>
      <c r="V46" s="22"/>
      <c r="W46" s="22"/>
      <c r="Y46" s="36"/>
    </row>
    <row r="47" spans="1:25" x14ac:dyDescent="0.25">
      <c r="A47" s="26" t="s">
        <v>1218</v>
      </c>
      <c r="B47" s="26" t="s">
        <v>1217</v>
      </c>
      <c r="C47" s="25">
        <v>6</v>
      </c>
      <c r="D47" s="21">
        <v>0</v>
      </c>
      <c r="E47" s="21">
        <v>0</v>
      </c>
      <c r="F47" s="21">
        <v>0</v>
      </c>
      <c r="G47" s="21">
        <v>0</v>
      </c>
      <c r="H47" s="22">
        <v>0</v>
      </c>
      <c r="I47" s="22">
        <v>0</v>
      </c>
      <c r="J47" s="22">
        <v>0</v>
      </c>
      <c r="K47" s="22">
        <v>0</v>
      </c>
      <c r="L47" s="22">
        <v>0</v>
      </c>
      <c r="M47" s="22">
        <v>0</v>
      </c>
      <c r="N47" s="22">
        <v>0</v>
      </c>
      <c r="O47" s="22">
        <v>0</v>
      </c>
      <c r="P47" s="22">
        <v>0</v>
      </c>
      <c r="Q47" s="21">
        <v>0</v>
      </c>
      <c r="R47" s="26" t="s">
        <v>216</v>
      </c>
      <c r="S47" s="25">
        <v>6</v>
      </c>
      <c r="T47" s="21">
        <v>2018</v>
      </c>
      <c r="U47" s="22"/>
      <c r="V47" s="22"/>
      <c r="W47" s="22"/>
      <c r="Y47" s="36"/>
    </row>
    <row r="48" spans="1:25" x14ac:dyDescent="0.25">
      <c r="A48" s="26" t="s">
        <v>169</v>
      </c>
      <c r="B48" s="26" t="s">
        <v>388</v>
      </c>
      <c r="C48" s="25">
        <v>6</v>
      </c>
      <c r="D48" s="21">
        <v>191.95</v>
      </c>
      <c r="E48" s="21">
        <v>179.95</v>
      </c>
      <c r="F48" s="21">
        <v>10</v>
      </c>
      <c r="G48" s="21">
        <v>0</v>
      </c>
      <c r="H48" s="22">
        <v>3037189</v>
      </c>
      <c r="I48" s="22">
        <v>2840667</v>
      </c>
      <c r="J48" s="22">
        <v>10103</v>
      </c>
      <c r="K48" s="22">
        <v>0</v>
      </c>
      <c r="L48" s="22">
        <v>36645</v>
      </c>
      <c r="M48" s="22">
        <v>0</v>
      </c>
      <c r="N48" s="22">
        <v>0</v>
      </c>
      <c r="O48" s="22">
        <v>0</v>
      </c>
      <c r="P48" s="22">
        <v>0</v>
      </c>
      <c r="Q48" s="21">
        <v>2</v>
      </c>
      <c r="R48" s="26" t="s">
        <v>169</v>
      </c>
      <c r="S48" s="25">
        <v>6</v>
      </c>
      <c r="T48" s="21">
        <v>2018</v>
      </c>
      <c r="U48" s="22"/>
      <c r="V48" s="22"/>
      <c r="W48" s="22"/>
      <c r="Y48" s="36"/>
    </row>
    <row r="49" spans="1:25" x14ac:dyDescent="0.25">
      <c r="A49" s="30" t="s">
        <v>184</v>
      </c>
      <c r="B49" s="30" t="s">
        <v>403</v>
      </c>
      <c r="C49" s="29">
        <v>6</v>
      </c>
      <c r="D49" s="21">
        <v>96.85</v>
      </c>
      <c r="E49" s="21">
        <v>85.85</v>
      </c>
      <c r="F49" s="21">
        <v>28.56</v>
      </c>
      <c r="G49" s="21">
        <v>0</v>
      </c>
      <c r="H49" s="22">
        <v>1860364</v>
      </c>
      <c r="I49" s="22">
        <v>1530352</v>
      </c>
      <c r="J49" s="22">
        <v>254754</v>
      </c>
      <c r="K49" s="22">
        <v>72680</v>
      </c>
      <c r="L49" s="22">
        <v>53845</v>
      </c>
      <c r="M49" s="22">
        <v>0</v>
      </c>
      <c r="N49" s="22">
        <v>65190</v>
      </c>
      <c r="O49" s="22">
        <v>50292</v>
      </c>
      <c r="P49" s="22">
        <v>0</v>
      </c>
      <c r="Q49" s="21">
        <v>1</v>
      </c>
      <c r="R49" s="30" t="s">
        <v>184</v>
      </c>
      <c r="S49" s="29">
        <v>6</v>
      </c>
      <c r="T49" s="21">
        <v>2018</v>
      </c>
      <c r="U49" s="22"/>
      <c r="V49" s="22"/>
      <c r="W49" s="22"/>
      <c r="Y49" s="36"/>
    </row>
    <row r="50" spans="1:25" x14ac:dyDescent="0.25">
      <c r="A50" s="30" t="s">
        <v>201</v>
      </c>
      <c r="B50" s="30" t="s">
        <v>1216</v>
      </c>
      <c r="C50" s="29">
        <v>6</v>
      </c>
      <c r="D50" s="21">
        <v>188.85</v>
      </c>
      <c r="E50" s="21">
        <v>155.85</v>
      </c>
      <c r="F50" s="21">
        <v>31.88</v>
      </c>
      <c r="G50" s="21">
        <v>0</v>
      </c>
      <c r="H50" s="22">
        <v>3197754</v>
      </c>
      <c r="I50" s="22">
        <v>2835336</v>
      </c>
      <c r="J50" s="22">
        <v>200534</v>
      </c>
      <c r="K50" s="22">
        <v>0</v>
      </c>
      <c r="L50" s="22">
        <v>69233</v>
      </c>
      <c r="M50" s="22">
        <v>0</v>
      </c>
      <c r="N50" s="22">
        <v>170803</v>
      </c>
      <c r="O50" s="22">
        <v>116622</v>
      </c>
      <c r="P50" s="22">
        <v>0</v>
      </c>
      <c r="Q50" s="21">
        <v>1</v>
      </c>
      <c r="R50" s="30" t="s">
        <v>201</v>
      </c>
      <c r="S50" s="29">
        <v>6</v>
      </c>
      <c r="T50" s="21">
        <v>2018</v>
      </c>
      <c r="U50" s="22"/>
      <c r="V50" s="22"/>
      <c r="W50" s="22"/>
      <c r="Y50" s="36"/>
    </row>
    <row r="51" spans="1:25" x14ac:dyDescent="0.25">
      <c r="A51" s="24" t="s">
        <v>216</v>
      </c>
      <c r="B51" s="24" t="s">
        <v>1215</v>
      </c>
      <c r="C51" s="23">
        <v>6</v>
      </c>
      <c r="D51" s="21">
        <v>477.9</v>
      </c>
      <c r="E51" s="21">
        <v>425.5</v>
      </c>
      <c r="F51" s="21">
        <v>54.25</v>
      </c>
      <c r="G51" s="21">
        <v>4</v>
      </c>
      <c r="H51" s="22">
        <v>7738590</v>
      </c>
      <c r="I51" s="22">
        <v>6618961</v>
      </c>
      <c r="J51" s="22">
        <v>91654</v>
      </c>
      <c r="K51" s="22">
        <v>0</v>
      </c>
      <c r="L51" s="22">
        <v>123454</v>
      </c>
      <c r="M51" s="22">
        <v>0</v>
      </c>
      <c r="N51" s="22">
        <v>282513</v>
      </c>
      <c r="O51" s="22">
        <v>187850</v>
      </c>
      <c r="P51" s="22">
        <v>0</v>
      </c>
      <c r="Q51" s="21">
        <v>3</v>
      </c>
      <c r="R51" s="24" t="s">
        <v>216</v>
      </c>
      <c r="S51" s="23">
        <v>6</v>
      </c>
      <c r="T51" s="21">
        <v>2018</v>
      </c>
      <c r="U51" s="22"/>
      <c r="V51" s="22"/>
      <c r="W51" s="22"/>
      <c r="Y51" s="36"/>
    </row>
    <row r="52" spans="1:25" x14ac:dyDescent="0.25">
      <c r="A52" s="26" t="s">
        <v>35</v>
      </c>
      <c r="B52" s="26" t="s">
        <v>254</v>
      </c>
      <c r="C52" s="25">
        <v>7</v>
      </c>
      <c r="D52" s="21">
        <v>2294.14</v>
      </c>
      <c r="E52" s="21">
        <v>2044.06</v>
      </c>
      <c r="F52" s="21">
        <v>305.25</v>
      </c>
      <c r="G52" s="21">
        <v>69</v>
      </c>
      <c r="H52" s="22">
        <v>39133767</v>
      </c>
      <c r="I52" s="22">
        <v>31441642</v>
      </c>
      <c r="J52" s="22">
        <v>1676497</v>
      </c>
      <c r="K52" s="22">
        <v>0</v>
      </c>
      <c r="L52" s="22">
        <v>322457</v>
      </c>
      <c r="M52" s="22">
        <v>498443</v>
      </c>
      <c r="N52" s="22">
        <v>4360382</v>
      </c>
      <c r="O52" s="22">
        <v>3088658</v>
      </c>
      <c r="P52" s="22">
        <v>0</v>
      </c>
      <c r="Q52" s="21">
        <v>1</v>
      </c>
      <c r="R52" s="26" t="s">
        <v>35</v>
      </c>
      <c r="S52" s="25">
        <v>7</v>
      </c>
      <c r="T52" s="21">
        <v>2018</v>
      </c>
      <c r="U52" s="22"/>
      <c r="V52" s="22"/>
      <c r="W52" s="22"/>
      <c r="Y52" s="36"/>
    </row>
    <row r="53" spans="1:25" x14ac:dyDescent="0.25">
      <c r="A53" s="26" t="s">
        <v>26</v>
      </c>
      <c r="B53" s="26" t="s">
        <v>245</v>
      </c>
      <c r="C53" s="25">
        <v>8</v>
      </c>
      <c r="D53" s="21">
        <v>277.85000000000002</v>
      </c>
      <c r="E53" s="21">
        <v>252.85</v>
      </c>
      <c r="F53" s="21">
        <v>41</v>
      </c>
      <c r="G53" s="21">
        <v>3</v>
      </c>
      <c r="H53" s="22">
        <v>4983943</v>
      </c>
      <c r="I53" s="22">
        <v>4658761</v>
      </c>
      <c r="J53" s="22">
        <v>73446</v>
      </c>
      <c r="K53" s="22">
        <v>0</v>
      </c>
      <c r="L53" s="22">
        <v>60695</v>
      </c>
      <c r="M53" s="22">
        <v>0</v>
      </c>
      <c r="N53" s="22">
        <v>0</v>
      </c>
      <c r="O53" s="22">
        <v>0</v>
      </c>
      <c r="P53" s="22">
        <v>0</v>
      </c>
      <c r="Q53" s="21">
        <v>3</v>
      </c>
      <c r="R53" s="26" t="s">
        <v>26</v>
      </c>
      <c r="S53" s="25">
        <v>8</v>
      </c>
      <c r="T53" s="21">
        <v>2018</v>
      </c>
      <c r="U53" s="22"/>
      <c r="V53" s="22"/>
      <c r="W53" s="22"/>
      <c r="Y53" s="36"/>
    </row>
    <row r="54" spans="1:25" x14ac:dyDescent="0.25">
      <c r="A54" s="26" t="s">
        <v>45</v>
      </c>
      <c r="B54" s="26" t="s">
        <v>264</v>
      </c>
      <c r="C54" s="25">
        <v>8</v>
      </c>
      <c r="D54" s="21">
        <v>48.300000000000004</v>
      </c>
      <c r="E54" s="21">
        <v>47.300000000000004</v>
      </c>
      <c r="F54" s="21">
        <v>10.5</v>
      </c>
      <c r="G54" s="21">
        <v>0</v>
      </c>
      <c r="H54" s="22">
        <v>1059764</v>
      </c>
      <c r="I54" s="22">
        <v>944876</v>
      </c>
      <c r="J54" s="22">
        <v>0</v>
      </c>
      <c r="K54" s="22">
        <v>0</v>
      </c>
      <c r="L54" s="22">
        <v>0</v>
      </c>
      <c r="M54" s="22">
        <v>0</v>
      </c>
      <c r="N54" s="22">
        <v>0</v>
      </c>
      <c r="O54" s="22">
        <v>0</v>
      </c>
      <c r="P54" s="22">
        <v>0</v>
      </c>
      <c r="Q54" s="21">
        <v>2</v>
      </c>
      <c r="R54" s="26" t="s">
        <v>45</v>
      </c>
      <c r="S54" s="25">
        <v>8</v>
      </c>
      <c r="T54" s="21">
        <v>2018</v>
      </c>
      <c r="U54" s="22"/>
      <c r="V54" s="22"/>
      <c r="W54" s="22"/>
      <c r="Y54" s="36"/>
    </row>
    <row r="55" spans="1:25" x14ac:dyDescent="0.25">
      <c r="A55" s="26" t="s">
        <v>80</v>
      </c>
      <c r="B55" s="26" t="s">
        <v>299</v>
      </c>
      <c r="C55" s="25">
        <v>8</v>
      </c>
      <c r="D55" s="21">
        <v>749.06000000000006</v>
      </c>
      <c r="E55" s="21">
        <v>661.06000000000006</v>
      </c>
      <c r="F55" s="21">
        <v>158.00000000000003</v>
      </c>
      <c r="G55" s="21">
        <v>10</v>
      </c>
      <c r="H55" s="22">
        <v>11078847</v>
      </c>
      <c r="I55" s="22">
        <v>10369184</v>
      </c>
      <c r="J55" s="22">
        <v>195040</v>
      </c>
      <c r="K55" s="22">
        <v>0</v>
      </c>
      <c r="L55" s="22">
        <v>151739</v>
      </c>
      <c r="M55" s="22">
        <v>0</v>
      </c>
      <c r="N55" s="22">
        <v>0</v>
      </c>
      <c r="O55" s="22">
        <v>0</v>
      </c>
      <c r="P55" s="22">
        <v>0</v>
      </c>
      <c r="Q55" s="21">
        <v>3</v>
      </c>
      <c r="R55" s="26" t="s">
        <v>80</v>
      </c>
      <c r="S55" s="25">
        <v>8</v>
      </c>
      <c r="T55" s="21">
        <v>2018</v>
      </c>
      <c r="U55" s="22"/>
      <c r="V55" s="22"/>
      <c r="W55" s="22"/>
      <c r="Y55" s="36"/>
    </row>
    <row r="56" spans="1:25" x14ac:dyDescent="0.25">
      <c r="A56" s="26" t="s">
        <v>93</v>
      </c>
      <c r="B56" s="26" t="s">
        <v>312</v>
      </c>
      <c r="C56" s="25">
        <v>8</v>
      </c>
      <c r="D56" s="21">
        <v>74</v>
      </c>
      <c r="E56" s="21">
        <v>69</v>
      </c>
      <c r="F56" s="21">
        <v>12.25</v>
      </c>
      <c r="G56" s="21">
        <v>0</v>
      </c>
      <c r="H56" s="22">
        <v>1629245</v>
      </c>
      <c r="I56" s="22">
        <v>1288636</v>
      </c>
      <c r="J56" s="22">
        <v>35643</v>
      </c>
      <c r="K56" s="22">
        <v>93430</v>
      </c>
      <c r="L56" s="22">
        <v>34460</v>
      </c>
      <c r="M56" s="22">
        <v>0</v>
      </c>
      <c r="N56" s="22">
        <v>0</v>
      </c>
      <c r="O56" s="22">
        <v>0</v>
      </c>
      <c r="P56" s="22">
        <v>0</v>
      </c>
      <c r="Q56" s="21">
        <v>3</v>
      </c>
      <c r="R56" s="26" t="s">
        <v>93</v>
      </c>
      <c r="S56" s="25">
        <v>8</v>
      </c>
      <c r="T56" s="21">
        <v>2018</v>
      </c>
      <c r="U56" s="22"/>
      <c r="V56" s="22"/>
      <c r="W56" s="22"/>
      <c r="Y56" s="36"/>
    </row>
    <row r="57" spans="1:25" x14ac:dyDescent="0.25">
      <c r="A57" s="26" t="s">
        <v>1214</v>
      </c>
      <c r="B57" s="26" t="s">
        <v>1213</v>
      </c>
      <c r="C57" s="25">
        <v>8</v>
      </c>
      <c r="D57" s="21">
        <v>0</v>
      </c>
      <c r="E57" s="21">
        <v>0</v>
      </c>
      <c r="F57" s="21">
        <v>0</v>
      </c>
      <c r="G57" s="21">
        <v>0</v>
      </c>
      <c r="H57" s="22">
        <v>0</v>
      </c>
      <c r="I57" s="22">
        <v>0</v>
      </c>
      <c r="J57" s="22">
        <v>0</v>
      </c>
      <c r="K57" s="22">
        <v>0</v>
      </c>
      <c r="L57" s="22">
        <v>0</v>
      </c>
      <c r="M57" s="22">
        <v>0</v>
      </c>
      <c r="N57" s="22">
        <v>0</v>
      </c>
      <c r="O57" s="22">
        <v>0</v>
      </c>
      <c r="P57" s="22">
        <v>0</v>
      </c>
      <c r="Q57" s="21">
        <v>0</v>
      </c>
      <c r="R57" s="26" t="s">
        <v>196</v>
      </c>
      <c r="S57" s="25">
        <v>8</v>
      </c>
      <c r="T57" s="21">
        <v>2018</v>
      </c>
      <c r="U57" s="22"/>
      <c r="V57" s="22"/>
      <c r="W57" s="22"/>
      <c r="Y57" s="36"/>
    </row>
    <row r="58" spans="1:25" x14ac:dyDescent="0.25">
      <c r="A58" s="26" t="s">
        <v>144</v>
      </c>
      <c r="B58" s="26" t="s">
        <v>363</v>
      </c>
      <c r="C58" s="25">
        <v>8</v>
      </c>
      <c r="D58" s="21">
        <v>156</v>
      </c>
      <c r="E58" s="21">
        <v>140</v>
      </c>
      <c r="F58" s="21">
        <v>31.5</v>
      </c>
      <c r="G58" s="21">
        <v>0</v>
      </c>
      <c r="H58" s="22">
        <v>2720574</v>
      </c>
      <c r="I58" s="22">
        <v>2593874</v>
      </c>
      <c r="J58" s="22">
        <v>68305</v>
      </c>
      <c r="K58" s="22">
        <v>110073</v>
      </c>
      <c r="L58" s="22">
        <v>269</v>
      </c>
      <c r="M58" s="22">
        <v>0</v>
      </c>
      <c r="N58" s="22">
        <v>0</v>
      </c>
      <c r="O58" s="22">
        <v>0</v>
      </c>
      <c r="P58" s="22">
        <v>0</v>
      </c>
      <c r="Q58" s="21">
        <v>3</v>
      </c>
      <c r="R58" s="26" t="s">
        <v>144</v>
      </c>
      <c r="S58" s="25">
        <v>8</v>
      </c>
      <c r="T58" s="21">
        <v>2018</v>
      </c>
      <c r="U58" s="22"/>
      <c r="V58" s="22"/>
      <c r="W58" s="22"/>
      <c r="Y58" s="36"/>
    </row>
    <row r="59" spans="1:25" x14ac:dyDescent="0.25">
      <c r="A59" s="26" t="s">
        <v>1212</v>
      </c>
      <c r="B59" s="26" t="s">
        <v>1211</v>
      </c>
      <c r="C59" s="25">
        <v>8</v>
      </c>
      <c r="D59" s="21">
        <v>0</v>
      </c>
      <c r="E59" s="21">
        <v>0</v>
      </c>
      <c r="F59" s="21">
        <v>0</v>
      </c>
      <c r="G59" s="21">
        <v>0</v>
      </c>
      <c r="H59" s="22">
        <v>0</v>
      </c>
      <c r="I59" s="22">
        <v>0</v>
      </c>
      <c r="J59" s="22">
        <v>0</v>
      </c>
      <c r="K59" s="22">
        <v>0</v>
      </c>
      <c r="L59" s="22">
        <v>0</v>
      </c>
      <c r="M59" s="22">
        <v>0</v>
      </c>
      <c r="N59" s="22">
        <v>0</v>
      </c>
      <c r="O59" s="22">
        <v>0</v>
      </c>
      <c r="P59" s="22">
        <v>0</v>
      </c>
      <c r="Q59" s="21">
        <v>0</v>
      </c>
      <c r="R59" s="26" t="s">
        <v>196</v>
      </c>
      <c r="S59" s="25">
        <v>8</v>
      </c>
      <c r="T59" s="21">
        <v>2018</v>
      </c>
      <c r="U59" s="22"/>
      <c r="V59" s="22"/>
      <c r="W59" s="22"/>
    </row>
    <row r="60" spans="1:25" x14ac:dyDescent="0.25">
      <c r="A60" s="24" t="s">
        <v>196</v>
      </c>
      <c r="B60" s="24" t="s">
        <v>415</v>
      </c>
      <c r="C60" s="23">
        <v>8</v>
      </c>
      <c r="D60" s="21">
        <v>180.05</v>
      </c>
      <c r="E60" s="21">
        <v>162.05000000000001</v>
      </c>
      <c r="F60" s="21">
        <v>38.5</v>
      </c>
      <c r="G60" s="21">
        <v>1</v>
      </c>
      <c r="H60" s="22">
        <v>3347732</v>
      </c>
      <c r="I60" s="22">
        <v>3120658</v>
      </c>
      <c r="J60" s="22">
        <v>58368</v>
      </c>
      <c r="K60" s="22">
        <v>109364</v>
      </c>
      <c r="L60" s="22">
        <v>39788</v>
      </c>
      <c r="M60" s="22">
        <v>0</v>
      </c>
      <c r="N60" s="22">
        <v>0</v>
      </c>
      <c r="O60" s="22">
        <v>0</v>
      </c>
      <c r="P60" s="22">
        <v>0</v>
      </c>
      <c r="Q60" s="21">
        <v>3</v>
      </c>
      <c r="R60" s="24" t="s">
        <v>196</v>
      </c>
      <c r="S60" s="23">
        <v>8</v>
      </c>
      <c r="T60" s="21">
        <v>2018</v>
      </c>
      <c r="U60" s="22"/>
      <c r="V60" s="22"/>
      <c r="W60" s="22"/>
    </row>
    <row r="61" spans="1:25" x14ac:dyDescent="0.25">
      <c r="A61" s="26" t="s">
        <v>8</v>
      </c>
      <c r="B61" s="26" t="s">
        <v>227</v>
      </c>
      <c r="C61" s="25">
        <v>9</v>
      </c>
      <c r="D61" s="21">
        <v>283.20999999999998</v>
      </c>
      <c r="E61" s="21">
        <v>261.20999999999998</v>
      </c>
      <c r="F61" s="35">
        <v>49.5</v>
      </c>
      <c r="G61" s="21">
        <v>0</v>
      </c>
      <c r="H61" s="22">
        <v>4745753</v>
      </c>
      <c r="I61" s="22">
        <v>4647142</v>
      </c>
      <c r="J61" s="22">
        <v>212405</v>
      </c>
      <c r="K61" s="22">
        <v>0</v>
      </c>
      <c r="L61" s="22">
        <v>0</v>
      </c>
      <c r="M61" s="22">
        <v>0</v>
      </c>
      <c r="N61" s="22">
        <v>0</v>
      </c>
      <c r="O61" s="22">
        <v>0</v>
      </c>
      <c r="P61" s="22">
        <v>0</v>
      </c>
      <c r="Q61" s="21">
        <v>3</v>
      </c>
      <c r="R61" s="26" t="s">
        <v>8</v>
      </c>
      <c r="S61" s="25">
        <v>9</v>
      </c>
      <c r="T61" s="21">
        <v>2018</v>
      </c>
      <c r="U61" s="22"/>
      <c r="V61" s="22"/>
      <c r="W61" s="22"/>
    </row>
    <row r="62" spans="1:25" x14ac:dyDescent="0.25">
      <c r="A62" s="26" t="s">
        <v>40</v>
      </c>
      <c r="B62" s="26" t="s">
        <v>259</v>
      </c>
      <c r="C62" s="25">
        <v>9</v>
      </c>
      <c r="D62" s="21">
        <v>329.53</v>
      </c>
      <c r="E62" s="21">
        <v>287.02999999999997</v>
      </c>
      <c r="F62" s="35">
        <v>56.25</v>
      </c>
      <c r="G62" s="21">
        <v>0</v>
      </c>
      <c r="H62" s="22">
        <v>5660895</v>
      </c>
      <c r="I62" s="22">
        <v>5114152</v>
      </c>
      <c r="J62" s="22">
        <v>197082</v>
      </c>
      <c r="K62" s="22">
        <v>0</v>
      </c>
      <c r="L62" s="22">
        <v>0</v>
      </c>
      <c r="M62" s="22">
        <v>0</v>
      </c>
      <c r="N62" s="22">
        <v>0</v>
      </c>
      <c r="O62" s="22">
        <v>0</v>
      </c>
      <c r="P62" s="22">
        <v>0</v>
      </c>
      <c r="Q62" s="21">
        <v>1</v>
      </c>
      <c r="R62" s="26" t="s">
        <v>40</v>
      </c>
      <c r="S62" s="25">
        <v>9</v>
      </c>
      <c r="T62" s="21">
        <v>2018</v>
      </c>
      <c r="U62" s="22"/>
      <c r="V62" s="22"/>
      <c r="W62" s="22"/>
    </row>
    <row r="63" spans="1:25" x14ac:dyDescent="0.25">
      <c r="A63" s="26" t="s">
        <v>108</v>
      </c>
      <c r="B63" s="26" t="s">
        <v>327</v>
      </c>
      <c r="C63" s="25">
        <v>9</v>
      </c>
      <c r="D63" s="21">
        <v>101</v>
      </c>
      <c r="E63" s="21">
        <v>91</v>
      </c>
      <c r="F63" s="35">
        <v>8.25</v>
      </c>
      <c r="G63" s="21">
        <v>0</v>
      </c>
      <c r="H63" s="22">
        <v>1808778</v>
      </c>
      <c r="I63" s="22">
        <v>1707486</v>
      </c>
      <c r="J63" s="22">
        <v>96430</v>
      </c>
      <c r="K63" s="22">
        <v>76642</v>
      </c>
      <c r="L63" s="22">
        <v>0</v>
      </c>
      <c r="M63" s="22">
        <v>0</v>
      </c>
      <c r="N63" s="22">
        <v>0</v>
      </c>
      <c r="O63" s="22">
        <v>0</v>
      </c>
      <c r="P63" s="22">
        <v>0</v>
      </c>
      <c r="Q63" s="21">
        <v>3</v>
      </c>
      <c r="R63" s="26" t="s">
        <v>108</v>
      </c>
      <c r="S63" s="25">
        <v>9</v>
      </c>
      <c r="T63" s="21">
        <v>2018</v>
      </c>
      <c r="U63" s="22"/>
      <c r="V63" s="22"/>
      <c r="W63" s="22"/>
    </row>
    <row r="64" spans="1:25" x14ac:dyDescent="0.25">
      <c r="A64" s="26" t="s">
        <v>152</v>
      </c>
      <c r="B64" s="26" t="s">
        <v>371</v>
      </c>
      <c r="C64" s="25">
        <v>9</v>
      </c>
      <c r="D64" s="21">
        <v>116.53</v>
      </c>
      <c r="E64" s="21">
        <v>104.53</v>
      </c>
      <c r="F64" s="35">
        <v>32.5</v>
      </c>
      <c r="G64" s="21">
        <v>0</v>
      </c>
      <c r="H64" s="22">
        <v>2139289</v>
      </c>
      <c r="I64" s="22">
        <v>1975249</v>
      </c>
      <c r="J64" s="22">
        <v>234142</v>
      </c>
      <c r="K64" s="22">
        <v>117330</v>
      </c>
      <c r="L64" s="22">
        <v>0</v>
      </c>
      <c r="M64" s="22">
        <v>0</v>
      </c>
      <c r="N64" s="22">
        <v>0</v>
      </c>
      <c r="O64" s="22">
        <v>0</v>
      </c>
      <c r="P64" s="22">
        <v>0</v>
      </c>
      <c r="Q64" s="21">
        <v>3</v>
      </c>
      <c r="R64" s="26" t="s">
        <v>152</v>
      </c>
      <c r="S64" s="25">
        <v>9</v>
      </c>
      <c r="T64" s="21">
        <v>2018</v>
      </c>
      <c r="U64" s="22"/>
      <c r="V64" s="22"/>
      <c r="W64" s="22"/>
    </row>
    <row r="65" spans="1:23" x14ac:dyDescent="0.25">
      <c r="A65" s="26" t="s">
        <v>86</v>
      </c>
      <c r="B65" s="26" t="s">
        <v>305</v>
      </c>
      <c r="C65" s="25">
        <v>10</v>
      </c>
      <c r="D65" s="21">
        <v>1679.8699999999997</v>
      </c>
      <c r="E65" s="21">
        <v>1450.4199999999998</v>
      </c>
      <c r="F65" s="21">
        <v>247.25</v>
      </c>
      <c r="G65" s="21">
        <v>22</v>
      </c>
      <c r="H65" s="22">
        <v>29165821</v>
      </c>
      <c r="I65" s="22">
        <v>23434473</v>
      </c>
      <c r="J65" s="22">
        <v>1643098</v>
      </c>
      <c r="K65" s="22">
        <v>0</v>
      </c>
      <c r="L65" s="22">
        <v>291653</v>
      </c>
      <c r="M65" s="22">
        <v>448754</v>
      </c>
      <c r="N65" s="22">
        <v>3878425</v>
      </c>
      <c r="O65" s="22">
        <v>2801203</v>
      </c>
      <c r="P65" s="22">
        <v>0</v>
      </c>
      <c r="Q65" s="21">
        <v>1</v>
      </c>
      <c r="R65" s="26" t="s">
        <v>86</v>
      </c>
      <c r="S65" s="25">
        <v>10</v>
      </c>
      <c r="T65" s="21">
        <v>2018</v>
      </c>
      <c r="U65" s="22"/>
      <c r="V65" s="22"/>
      <c r="W65" s="22"/>
    </row>
    <row r="66" spans="1:23" x14ac:dyDescent="0.25">
      <c r="A66" s="26" t="s">
        <v>126</v>
      </c>
      <c r="B66" s="26" t="s">
        <v>345</v>
      </c>
      <c r="C66" s="25">
        <v>11</v>
      </c>
      <c r="D66" s="21">
        <v>1130.95</v>
      </c>
      <c r="E66" s="21">
        <v>1027.0999999999999</v>
      </c>
      <c r="F66" s="21">
        <v>364.75</v>
      </c>
      <c r="G66" s="21">
        <v>0</v>
      </c>
      <c r="H66" s="22">
        <v>19797473</v>
      </c>
      <c r="I66" s="22">
        <v>15059390</v>
      </c>
      <c r="J66" s="22">
        <v>2406870</v>
      </c>
      <c r="K66" s="22">
        <v>0</v>
      </c>
      <c r="L66" s="22">
        <v>159760</v>
      </c>
      <c r="M66" s="22">
        <v>326776</v>
      </c>
      <c r="N66" s="22">
        <v>2348493</v>
      </c>
      <c r="O66" s="22">
        <v>1695751</v>
      </c>
      <c r="P66" s="22">
        <v>0</v>
      </c>
      <c r="Q66" s="21">
        <v>1</v>
      </c>
      <c r="R66" s="26" t="s">
        <v>126</v>
      </c>
      <c r="S66" s="25">
        <v>11</v>
      </c>
      <c r="T66" s="21">
        <v>2018</v>
      </c>
      <c r="U66" s="22"/>
      <c r="V66" s="22"/>
      <c r="W66" s="22"/>
    </row>
    <row r="67" spans="1:23" x14ac:dyDescent="0.25">
      <c r="A67" s="26" t="s">
        <v>1210</v>
      </c>
      <c r="B67" s="26" t="s">
        <v>1209</v>
      </c>
      <c r="C67" s="25">
        <v>12</v>
      </c>
      <c r="D67" s="21">
        <v>0</v>
      </c>
      <c r="E67" s="21">
        <v>0</v>
      </c>
      <c r="F67" s="21">
        <v>0</v>
      </c>
      <c r="G67" s="21">
        <v>0</v>
      </c>
      <c r="H67" s="22">
        <v>0</v>
      </c>
      <c r="I67" s="22">
        <v>0</v>
      </c>
      <c r="J67" s="22">
        <v>0</v>
      </c>
      <c r="K67" s="22">
        <v>0</v>
      </c>
      <c r="L67" s="22">
        <v>0</v>
      </c>
      <c r="M67" s="22">
        <v>0</v>
      </c>
      <c r="N67" s="22">
        <v>0</v>
      </c>
      <c r="O67" s="22">
        <v>0</v>
      </c>
      <c r="P67" s="22">
        <v>0</v>
      </c>
      <c r="Q67" s="21">
        <v>0</v>
      </c>
      <c r="R67" s="26" t="s">
        <v>217</v>
      </c>
      <c r="S67" s="25">
        <v>12</v>
      </c>
      <c r="T67" s="21">
        <v>2018</v>
      </c>
      <c r="U67" s="22"/>
      <c r="V67" s="22"/>
      <c r="W67" s="22"/>
    </row>
    <row r="68" spans="1:23" x14ac:dyDescent="0.25">
      <c r="A68" s="26" t="s">
        <v>68</v>
      </c>
      <c r="B68" s="26" t="s">
        <v>287</v>
      </c>
      <c r="C68" s="25">
        <v>12</v>
      </c>
      <c r="D68" s="21">
        <v>137</v>
      </c>
      <c r="E68" s="21">
        <v>100</v>
      </c>
      <c r="F68" s="21">
        <v>15.73</v>
      </c>
      <c r="G68" s="21">
        <v>0</v>
      </c>
      <c r="H68" s="22">
        <v>2334689</v>
      </c>
      <c r="I68" s="22">
        <v>1877430</v>
      </c>
      <c r="J68" s="22">
        <v>6517</v>
      </c>
      <c r="K68" s="22">
        <v>0</v>
      </c>
      <c r="L68" s="22">
        <v>0</v>
      </c>
      <c r="M68" s="22">
        <v>0</v>
      </c>
      <c r="N68" s="22">
        <v>0</v>
      </c>
      <c r="O68" s="22">
        <v>0</v>
      </c>
      <c r="P68" s="22">
        <v>0</v>
      </c>
      <c r="Q68" s="21">
        <v>1</v>
      </c>
      <c r="R68" s="26" t="s">
        <v>68</v>
      </c>
      <c r="S68" s="25">
        <v>12</v>
      </c>
      <c r="T68" s="21">
        <v>2018</v>
      </c>
      <c r="U68" s="22"/>
      <c r="V68" s="22"/>
      <c r="W68" s="22"/>
    </row>
    <row r="69" spans="1:23" x14ac:dyDescent="0.25">
      <c r="A69" s="26" t="s">
        <v>1208</v>
      </c>
      <c r="B69" s="26" t="s">
        <v>1207</v>
      </c>
      <c r="C69" s="25">
        <v>12</v>
      </c>
      <c r="D69" s="21">
        <v>0</v>
      </c>
      <c r="E69" s="21">
        <v>0</v>
      </c>
      <c r="F69" s="21">
        <v>0</v>
      </c>
      <c r="G69" s="21">
        <v>0</v>
      </c>
      <c r="H69" s="22">
        <v>0</v>
      </c>
      <c r="I69" s="22">
        <v>0</v>
      </c>
      <c r="J69" s="22">
        <v>0</v>
      </c>
      <c r="K69" s="22">
        <v>0</v>
      </c>
      <c r="L69" s="22">
        <v>0</v>
      </c>
      <c r="M69" s="22">
        <v>0</v>
      </c>
      <c r="N69" s="22">
        <v>0</v>
      </c>
      <c r="O69" s="22">
        <v>0</v>
      </c>
      <c r="P69" s="22">
        <v>0</v>
      </c>
      <c r="Q69" s="21">
        <v>0</v>
      </c>
      <c r="R69" s="26" t="s">
        <v>217</v>
      </c>
      <c r="S69" s="25">
        <v>12</v>
      </c>
      <c r="T69" s="21">
        <v>2018</v>
      </c>
      <c r="U69" s="22"/>
      <c r="V69" s="22"/>
      <c r="W69" s="22"/>
    </row>
    <row r="70" spans="1:23" x14ac:dyDescent="0.25">
      <c r="A70" s="26" t="s">
        <v>1206</v>
      </c>
      <c r="B70" s="26" t="s">
        <v>1205</v>
      </c>
      <c r="C70" s="25">
        <v>12</v>
      </c>
      <c r="D70" s="21">
        <v>0</v>
      </c>
      <c r="E70" s="21">
        <v>0</v>
      </c>
      <c r="F70" s="21">
        <v>0</v>
      </c>
      <c r="G70" s="21">
        <v>0</v>
      </c>
      <c r="H70" s="22">
        <v>0</v>
      </c>
      <c r="I70" s="22">
        <v>0</v>
      </c>
      <c r="J70" s="22">
        <v>0</v>
      </c>
      <c r="K70" s="22">
        <v>0</v>
      </c>
      <c r="L70" s="22">
        <v>0</v>
      </c>
      <c r="M70" s="22">
        <v>0</v>
      </c>
      <c r="N70" s="22">
        <v>0</v>
      </c>
      <c r="O70" s="22">
        <v>0</v>
      </c>
      <c r="P70" s="22">
        <v>0</v>
      </c>
      <c r="Q70" s="21">
        <v>0</v>
      </c>
      <c r="R70" s="26" t="s">
        <v>217</v>
      </c>
      <c r="S70" s="25">
        <v>12</v>
      </c>
      <c r="T70" s="21">
        <v>2018</v>
      </c>
      <c r="U70" s="22"/>
      <c r="V70" s="22"/>
      <c r="W70" s="22"/>
    </row>
    <row r="71" spans="1:23" x14ac:dyDescent="0.25">
      <c r="A71" s="26" t="s">
        <v>1204</v>
      </c>
      <c r="B71" s="26" t="s">
        <v>1203</v>
      </c>
      <c r="C71" s="25">
        <v>12</v>
      </c>
      <c r="D71" s="21">
        <v>0</v>
      </c>
      <c r="E71" s="21">
        <v>0</v>
      </c>
      <c r="F71" s="21">
        <v>0</v>
      </c>
      <c r="G71" s="21">
        <v>0</v>
      </c>
      <c r="H71" s="22">
        <v>0</v>
      </c>
      <c r="I71" s="22">
        <v>0</v>
      </c>
      <c r="J71" s="22">
        <v>0</v>
      </c>
      <c r="K71" s="22">
        <v>0</v>
      </c>
      <c r="L71" s="22">
        <v>0</v>
      </c>
      <c r="M71" s="22">
        <v>0</v>
      </c>
      <c r="N71" s="22">
        <v>0</v>
      </c>
      <c r="O71" s="22">
        <v>0</v>
      </c>
      <c r="P71" s="22">
        <v>0</v>
      </c>
      <c r="Q71" s="21">
        <v>0</v>
      </c>
      <c r="R71" s="26" t="s">
        <v>217</v>
      </c>
      <c r="S71" s="25">
        <v>12</v>
      </c>
      <c r="T71" s="21">
        <v>2018</v>
      </c>
      <c r="U71" s="22"/>
      <c r="V71" s="22"/>
      <c r="W71" s="22"/>
    </row>
    <row r="72" spans="1:23" x14ac:dyDescent="0.25">
      <c r="A72" s="26" t="s">
        <v>1201</v>
      </c>
      <c r="B72" s="26" t="s">
        <v>1202</v>
      </c>
      <c r="C72" s="25">
        <v>12</v>
      </c>
      <c r="D72" s="21">
        <v>4</v>
      </c>
      <c r="E72" s="21">
        <v>4</v>
      </c>
      <c r="F72" s="21">
        <v>0</v>
      </c>
      <c r="G72" s="21">
        <v>0</v>
      </c>
      <c r="H72" s="22">
        <v>82815</v>
      </c>
      <c r="I72" s="22">
        <v>82535</v>
      </c>
      <c r="J72" s="22">
        <v>0</v>
      </c>
      <c r="K72" s="22">
        <v>0</v>
      </c>
      <c r="L72" s="22">
        <v>0</v>
      </c>
      <c r="M72" s="22">
        <v>0</v>
      </c>
      <c r="N72" s="22">
        <v>0</v>
      </c>
      <c r="O72" s="22">
        <v>0</v>
      </c>
      <c r="P72" s="22">
        <v>0</v>
      </c>
      <c r="Q72" s="21">
        <v>2</v>
      </c>
      <c r="R72" s="26" t="s">
        <v>1201</v>
      </c>
      <c r="S72" s="25">
        <v>12</v>
      </c>
      <c r="T72" s="21">
        <v>2018</v>
      </c>
      <c r="U72" s="22"/>
      <c r="V72" s="22"/>
      <c r="W72" s="22"/>
    </row>
    <row r="73" spans="1:23" x14ac:dyDescent="0.25">
      <c r="A73" s="34" t="s">
        <v>217</v>
      </c>
      <c r="B73" s="34" t="s">
        <v>1200</v>
      </c>
      <c r="C73" s="33">
        <v>12</v>
      </c>
      <c r="D73" s="21">
        <v>990.62</v>
      </c>
      <c r="E73" s="21">
        <v>742.91</v>
      </c>
      <c r="F73" s="21">
        <v>49.059999999999995</v>
      </c>
      <c r="G73" s="21">
        <v>3.13</v>
      </c>
      <c r="H73" s="22">
        <v>15045142</v>
      </c>
      <c r="I73" s="22">
        <v>12268183</v>
      </c>
      <c r="J73" s="22">
        <v>117706</v>
      </c>
      <c r="K73" s="22">
        <v>42631</v>
      </c>
      <c r="L73" s="22">
        <v>0</v>
      </c>
      <c r="M73" s="22">
        <v>0</v>
      </c>
      <c r="N73" s="22">
        <v>0</v>
      </c>
      <c r="O73" s="22">
        <v>0</v>
      </c>
      <c r="P73" s="22">
        <v>0</v>
      </c>
      <c r="Q73" s="21">
        <v>1</v>
      </c>
      <c r="R73" s="34" t="s">
        <v>217</v>
      </c>
      <c r="S73" s="33">
        <v>12</v>
      </c>
      <c r="T73" s="21">
        <v>2018</v>
      </c>
      <c r="U73" s="22"/>
      <c r="V73" s="22"/>
      <c r="W73" s="22"/>
    </row>
    <row r="74" spans="1:23" x14ac:dyDescent="0.25">
      <c r="A74" s="34" t="s">
        <v>218</v>
      </c>
      <c r="B74" s="34" t="s">
        <v>1200</v>
      </c>
      <c r="C74" s="33">
        <v>12</v>
      </c>
      <c r="D74" s="21">
        <v>1499.73</v>
      </c>
      <c r="E74" s="21">
        <v>1499.73</v>
      </c>
      <c r="F74" s="21">
        <v>85.710000000000008</v>
      </c>
      <c r="G74" s="21">
        <v>3.87</v>
      </c>
      <c r="H74" s="22">
        <v>29179507</v>
      </c>
      <c r="I74" s="22">
        <v>24329131</v>
      </c>
      <c r="J74" s="22">
        <v>194252</v>
      </c>
      <c r="K74" s="22">
        <v>0</v>
      </c>
      <c r="L74" s="22">
        <v>0</v>
      </c>
      <c r="M74" s="22">
        <v>0</v>
      </c>
      <c r="N74" s="22">
        <v>0</v>
      </c>
      <c r="O74" s="22">
        <v>0</v>
      </c>
      <c r="P74" s="22">
        <v>0</v>
      </c>
      <c r="Q74" s="21">
        <v>1</v>
      </c>
      <c r="R74" s="34" t="s">
        <v>218</v>
      </c>
      <c r="S74" s="33">
        <v>12</v>
      </c>
      <c r="T74" s="21">
        <v>2018</v>
      </c>
      <c r="U74" s="22"/>
      <c r="V74" s="22"/>
      <c r="W74" s="22"/>
    </row>
    <row r="75" spans="1:23" x14ac:dyDescent="0.25">
      <c r="A75" s="26" t="s">
        <v>1199</v>
      </c>
      <c r="B75" s="26" t="s">
        <v>1198</v>
      </c>
      <c r="C75" s="25">
        <v>14</v>
      </c>
      <c r="D75" s="21">
        <v>0</v>
      </c>
      <c r="E75" s="21">
        <v>0</v>
      </c>
      <c r="F75" s="21">
        <v>0</v>
      </c>
      <c r="G75" s="21">
        <v>0</v>
      </c>
      <c r="H75" s="22">
        <v>0</v>
      </c>
      <c r="I75" s="22">
        <v>0</v>
      </c>
      <c r="J75" s="22">
        <v>0</v>
      </c>
      <c r="K75" s="22">
        <v>0</v>
      </c>
      <c r="L75" s="22">
        <v>0</v>
      </c>
      <c r="M75" s="22">
        <v>0</v>
      </c>
      <c r="N75" s="22">
        <v>0</v>
      </c>
      <c r="O75" s="22">
        <v>0</v>
      </c>
      <c r="P75" s="22">
        <v>0</v>
      </c>
      <c r="Q75" s="21">
        <v>0</v>
      </c>
      <c r="R75" s="26" t="s">
        <v>209</v>
      </c>
      <c r="S75" s="25">
        <v>14</v>
      </c>
      <c r="T75" s="21">
        <v>2018</v>
      </c>
      <c r="U75" s="22"/>
      <c r="V75" s="22"/>
      <c r="W75" s="22"/>
    </row>
    <row r="76" spans="1:23" x14ac:dyDescent="0.25">
      <c r="A76" s="26" t="s">
        <v>1197</v>
      </c>
      <c r="B76" s="26" t="s">
        <v>1196</v>
      </c>
      <c r="C76" s="25">
        <v>14</v>
      </c>
      <c r="D76" s="21">
        <v>0</v>
      </c>
      <c r="E76" s="21">
        <v>0</v>
      </c>
      <c r="F76" s="21">
        <v>0</v>
      </c>
      <c r="G76" s="21">
        <v>0</v>
      </c>
      <c r="H76" s="22">
        <v>0</v>
      </c>
      <c r="I76" s="22">
        <v>0</v>
      </c>
      <c r="J76" s="22">
        <v>0</v>
      </c>
      <c r="K76" s="22">
        <v>0</v>
      </c>
      <c r="L76" s="22">
        <v>0</v>
      </c>
      <c r="M76" s="22">
        <v>0</v>
      </c>
      <c r="N76" s="22">
        <v>0</v>
      </c>
      <c r="O76" s="22">
        <v>0</v>
      </c>
      <c r="P76" s="22">
        <v>0</v>
      </c>
      <c r="Q76" s="21">
        <v>0</v>
      </c>
      <c r="R76" s="26" t="s">
        <v>209</v>
      </c>
      <c r="S76" s="25">
        <v>14</v>
      </c>
      <c r="T76" s="21">
        <v>2018</v>
      </c>
      <c r="U76" s="22"/>
      <c r="V76" s="22"/>
      <c r="W76" s="22"/>
    </row>
    <row r="77" spans="1:23" x14ac:dyDescent="0.25">
      <c r="A77" s="26" t="s">
        <v>1195</v>
      </c>
      <c r="B77" s="26" t="s">
        <v>1194</v>
      </c>
      <c r="C77" s="25">
        <v>14</v>
      </c>
      <c r="D77" s="21">
        <v>0</v>
      </c>
      <c r="E77" s="21">
        <v>0</v>
      </c>
      <c r="F77" s="21">
        <v>0</v>
      </c>
      <c r="G77" s="21">
        <v>0</v>
      </c>
      <c r="H77" s="22">
        <v>0</v>
      </c>
      <c r="I77" s="22">
        <v>0</v>
      </c>
      <c r="J77" s="22">
        <v>0</v>
      </c>
      <c r="K77" s="22">
        <v>0</v>
      </c>
      <c r="L77" s="22">
        <v>0</v>
      </c>
      <c r="M77" s="22">
        <v>0</v>
      </c>
      <c r="N77" s="22">
        <v>0</v>
      </c>
      <c r="O77" s="22">
        <v>0</v>
      </c>
      <c r="P77" s="22">
        <v>0</v>
      </c>
      <c r="Q77" s="21">
        <v>0</v>
      </c>
      <c r="R77" s="26" t="s">
        <v>209</v>
      </c>
      <c r="S77" s="25">
        <v>14</v>
      </c>
      <c r="T77" s="21">
        <v>2018</v>
      </c>
      <c r="U77" s="22"/>
      <c r="V77" s="22"/>
      <c r="W77" s="22"/>
    </row>
    <row r="78" spans="1:23" x14ac:dyDescent="0.25">
      <c r="A78" s="26" t="s">
        <v>1193</v>
      </c>
      <c r="B78" s="26" t="s">
        <v>1192</v>
      </c>
      <c r="C78" s="25">
        <v>14</v>
      </c>
      <c r="D78" s="21">
        <v>0</v>
      </c>
      <c r="E78" s="21">
        <v>0</v>
      </c>
      <c r="F78" s="21">
        <v>0</v>
      </c>
      <c r="G78" s="21">
        <v>0</v>
      </c>
      <c r="H78" s="22">
        <v>0</v>
      </c>
      <c r="I78" s="22">
        <v>0</v>
      </c>
      <c r="J78" s="22">
        <v>0</v>
      </c>
      <c r="K78" s="22">
        <v>0</v>
      </c>
      <c r="L78" s="22">
        <v>0</v>
      </c>
      <c r="M78" s="22">
        <v>0</v>
      </c>
      <c r="N78" s="22">
        <v>0</v>
      </c>
      <c r="O78" s="22">
        <v>0</v>
      </c>
      <c r="P78" s="22">
        <v>0</v>
      </c>
      <c r="Q78" s="21">
        <v>0</v>
      </c>
      <c r="R78" s="26" t="s">
        <v>209</v>
      </c>
      <c r="S78" s="25">
        <v>14</v>
      </c>
      <c r="T78" s="21">
        <v>2018</v>
      </c>
      <c r="U78" s="22"/>
      <c r="V78" s="22"/>
      <c r="W78" s="22"/>
    </row>
    <row r="79" spans="1:23" x14ac:dyDescent="0.25">
      <c r="A79" s="26" t="s">
        <v>1191</v>
      </c>
      <c r="B79" s="26" t="s">
        <v>1190</v>
      </c>
      <c r="C79" s="25">
        <v>14</v>
      </c>
      <c r="D79" s="21">
        <v>0</v>
      </c>
      <c r="E79" s="21">
        <v>0</v>
      </c>
      <c r="F79" s="21">
        <v>0</v>
      </c>
      <c r="G79" s="21">
        <v>0</v>
      </c>
      <c r="H79" s="22">
        <v>0</v>
      </c>
      <c r="I79" s="22">
        <v>0</v>
      </c>
      <c r="J79" s="22">
        <v>0</v>
      </c>
      <c r="K79" s="22">
        <v>0</v>
      </c>
      <c r="L79" s="22">
        <v>0</v>
      </c>
      <c r="M79" s="22">
        <v>0</v>
      </c>
      <c r="N79" s="22">
        <v>0</v>
      </c>
      <c r="O79" s="22">
        <v>0</v>
      </c>
      <c r="P79" s="22">
        <v>0</v>
      </c>
      <c r="Q79" s="21">
        <v>0</v>
      </c>
      <c r="R79" s="26" t="s">
        <v>209</v>
      </c>
      <c r="S79" s="25">
        <v>14</v>
      </c>
      <c r="T79" s="21">
        <v>2018</v>
      </c>
      <c r="U79" s="22"/>
      <c r="V79" s="22"/>
      <c r="W79" s="22"/>
    </row>
    <row r="80" spans="1:23" x14ac:dyDescent="0.25">
      <c r="A80" s="24" t="s">
        <v>209</v>
      </c>
      <c r="B80" s="24" t="s">
        <v>428</v>
      </c>
      <c r="C80" s="23">
        <v>14</v>
      </c>
      <c r="D80" s="21">
        <v>4244.1899999999996</v>
      </c>
      <c r="E80" s="21">
        <v>3784.0499999999993</v>
      </c>
      <c r="F80" s="21">
        <v>288</v>
      </c>
      <c r="G80" s="21">
        <v>102</v>
      </c>
      <c r="H80" s="22">
        <v>75144759</v>
      </c>
      <c r="I80" s="22">
        <v>62527071</v>
      </c>
      <c r="J80" s="22">
        <v>2178142</v>
      </c>
      <c r="K80" s="22">
        <v>0</v>
      </c>
      <c r="L80" s="22">
        <v>0</v>
      </c>
      <c r="M80" s="22">
        <v>0</v>
      </c>
      <c r="N80" s="22">
        <v>0</v>
      </c>
      <c r="O80" s="22">
        <v>0</v>
      </c>
      <c r="P80" s="22">
        <v>0</v>
      </c>
      <c r="Q80" s="21">
        <v>1</v>
      </c>
      <c r="R80" s="24" t="s">
        <v>209</v>
      </c>
      <c r="S80" s="23">
        <v>14</v>
      </c>
      <c r="T80" s="21">
        <v>2018</v>
      </c>
      <c r="U80" s="22"/>
      <c r="V80" s="22"/>
      <c r="W80" s="22"/>
    </row>
    <row r="81" spans="1:23" x14ac:dyDescent="0.25">
      <c r="A81" s="26" t="s">
        <v>27</v>
      </c>
      <c r="B81" s="26" t="s">
        <v>246</v>
      </c>
      <c r="C81" s="25">
        <v>15</v>
      </c>
      <c r="D81" s="21">
        <v>3917.6299999999997</v>
      </c>
      <c r="E81" s="21">
        <v>3443.68</v>
      </c>
      <c r="F81" s="21">
        <v>1124.5</v>
      </c>
      <c r="G81" s="21">
        <v>650</v>
      </c>
      <c r="H81" s="22">
        <v>76465916</v>
      </c>
      <c r="I81" s="22">
        <v>61484183</v>
      </c>
      <c r="J81" s="22">
        <v>5898263</v>
      </c>
      <c r="K81" s="22">
        <v>0</v>
      </c>
      <c r="L81" s="22">
        <v>158600</v>
      </c>
      <c r="M81" s="22">
        <v>288285</v>
      </c>
      <c r="N81" s="22">
        <v>10075374</v>
      </c>
      <c r="O81" s="22">
        <v>6995140</v>
      </c>
      <c r="P81" s="22">
        <v>0</v>
      </c>
      <c r="Q81" s="21">
        <v>1</v>
      </c>
      <c r="R81" s="26" t="s">
        <v>27</v>
      </c>
      <c r="S81" s="25">
        <v>15</v>
      </c>
      <c r="T81" s="21">
        <v>2018</v>
      </c>
      <c r="U81" s="22"/>
      <c r="V81" s="22"/>
      <c r="W81" s="22"/>
    </row>
    <row r="82" spans="1:23" x14ac:dyDescent="0.25">
      <c r="A82" s="26" t="s">
        <v>133</v>
      </c>
      <c r="B82" s="26" t="s">
        <v>352</v>
      </c>
      <c r="C82" s="25">
        <v>16</v>
      </c>
      <c r="D82" s="21">
        <v>2580.04</v>
      </c>
      <c r="E82" s="21">
        <v>2275.66</v>
      </c>
      <c r="F82" s="21">
        <v>189.75</v>
      </c>
      <c r="G82" s="21">
        <v>196</v>
      </c>
      <c r="H82" s="22">
        <v>49268888</v>
      </c>
      <c r="I82" s="22">
        <v>37222807</v>
      </c>
      <c r="J82" s="22">
        <v>1637542</v>
      </c>
      <c r="K82" s="22">
        <v>0</v>
      </c>
      <c r="L82" s="22">
        <v>604153</v>
      </c>
      <c r="M82" s="22">
        <v>523976</v>
      </c>
      <c r="N82" s="22">
        <v>5204428</v>
      </c>
      <c r="O82" s="22">
        <v>3601193</v>
      </c>
      <c r="P82" s="22">
        <v>0</v>
      </c>
      <c r="Q82" s="21">
        <v>1</v>
      </c>
      <c r="R82" s="26" t="s">
        <v>133</v>
      </c>
      <c r="S82" s="25">
        <v>16</v>
      </c>
      <c r="T82" s="21">
        <v>2018</v>
      </c>
      <c r="U82" s="22"/>
      <c r="V82" s="22"/>
      <c r="W82" s="22"/>
    </row>
    <row r="83" spans="1:23" x14ac:dyDescent="0.25">
      <c r="A83" s="26" t="s">
        <v>170</v>
      </c>
      <c r="B83" s="26" t="s">
        <v>389</v>
      </c>
      <c r="C83" s="25">
        <v>17</v>
      </c>
      <c r="D83" s="21">
        <v>881.52999999999986</v>
      </c>
      <c r="E83" s="21">
        <v>776.63</v>
      </c>
      <c r="F83" s="21">
        <v>484.75</v>
      </c>
      <c r="G83" s="21">
        <v>312</v>
      </c>
      <c r="H83" s="22">
        <v>17992478</v>
      </c>
      <c r="I83" s="22">
        <v>13458100</v>
      </c>
      <c r="J83" s="22">
        <v>2521882</v>
      </c>
      <c r="K83" s="22">
        <v>0</v>
      </c>
      <c r="L83" s="22">
        <v>23432</v>
      </c>
      <c r="M83" s="22">
        <v>266263</v>
      </c>
      <c r="N83" s="22">
        <v>2349124</v>
      </c>
      <c r="O83" s="22">
        <v>1608031</v>
      </c>
      <c r="P83" s="22">
        <v>0</v>
      </c>
      <c r="Q83" s="21">
        <v>1</v>
      </c>
      <c r="R83" s="26" t="s">
        <v>170</v>
      </c>
      <c r="S83" s="25">
        <v>17</v>
      </c>
      <c r="T83" s="21">
        <v>2018</v>
      </c>
      <c r="U83" s="22"/>
      <c r="V83" s="22"/>
      <c r="W83" s="22"/>
    </row>
    <row r="84" spans="1:23" x14ac:dyDescent="0.25">
      <c r="A84" s="26" t="s">
        <v>36</v>
      </c>
      <c r="B84" s="26" t="s">
        <v>255</v>
      </c>
      <c r="C84" s="25">
        <v>18</v>
      </c>
      <c r="D84" s="21">
        <v>196.85</v>
      </c>
      <c r="E84" s="21">
        <v>185</v>
      </c>
      <c r="F84" s="21">
        <v>54.25</v>
      </c>
      <c r="G84" s="21">
        <v>1</v>
      </c>
      <c r="H84" s="22">
        <v>4444043</v>
      </c>
      <c r="I84" s="22">
        <v>3779617</v>
      </c>
      <c r="J84" s="22">
        <v>73809</v>
      </c>
      <c r="K84" s="22">
        <v>81168</v>
      </c>
      <c r="L84" s="22">
        <v>0</v>
      </c>
      <c r="M84" s="22">
        <v>0</v>
      </c>
      <c r="N84" s="22">
        <v>81982</v>
      </c>
      <c r="O84" s="22">
        <v>63248</v>
      </c>
      <c r="P84" s="22">
        <v>0</v>
      </c>
      <c r="Q84" s="21">
        <v>3</v>
      </c>
      <c r="R84" s="26" t="s">
        <v>36</v>
      </c>
      <c r="S84" s="25">
        <v>18</v>
      </c>
      <c r="T84" s="21">
        <v>2018</v>
      </c>
      <c r="U84" s="22"/>
      <c r="V84" s="22"/>
      <c r="W84" s="22"/>
    </row>
    <row r="85" spans="1:23" x14ac:dyDescent="0.25">
      <c r="A85" s="26" t="s">
        <v>55</v>
      </c>
      <c r="B85" s="26" t="s">
        <v>274</v>
      </c>
      <c r="C85" s="25">
        <v>18</v>
      </c>
      <c r="D85" s="21">
        <v>7</v>
      </c>
      <c r="E85" s="21">
        <v>7</v>
      </c>
      <c r="F85" s="21">
        <v>4</v>
      </c>
      <c r="G85" s="21">
        <v>0</v>
      </c>
      <c r="H85" s="22">
        <v>173527</v>
      </c>
      <c r="I85" s="22">
        <v>109120</v>
      </c>
      <c r="J85" s="22">
        <v>1077</v>
      </c>
      <c r="K85" s="22">
        <v>0</v>
      </c>
      <c r="L85" s="22">
        <v>0</v>
      </c>
      <c r="M85" s="22">
        <v>0</v>
      </c>
      <c r="N85" s="22">
        <v>18249</v>
      </c>
      <c r="O85" s="22">
        <v>14078</v>
      </c>
      <c r="P85" s="22">
        <v>0</v>
      </c>
      <c r="Q85" s="21">
        <v>2</v>
      </c>
      <c r="R85" s="26" t="s">
        <v>55</v>
      </c>
      <c r="S85" s="25">
        <v>18</v>
      </c>
      <c r="T85" s="21">
        <v>2018</v>
      </c>
      <c r="U85" s="22"/>
      <c r="V85" s="22"/>
      <c r="W85" s="22"/>
    </row>
    <row r="86" spans="1:23" x14ac:dyDescent="0.25">
      <c r="A86" s="26" t="s">
        <v>58</v>
      </c>
      <c r="B86" s="26" t="s">
        <v>277</v>
      </c>
      <c r="C86" s="25">
        <v>18</v>
      </c>
      <c r="D86" s="21">
        <v>24</v>
      </c>
      <c r="E86" s="21">
        <v>23</v>
      </c>
      <c r="F86" s="21">
        <v>6.75</v>
      </c>
      <c r="G86" s="21">
        <v>0</v>
      </c>
      <c r="H86" s="22">
        <v>404522</v>
      </c>
      <c r="I86" s="22">
        <v>317818</v>
      </c>
      <c r="J86" s="22">
        <v>0</v>
      </c>
      <c r="K86" s="22">
        <v>0</v>
      </c>
      <c r="L86" s="22">
        <v>0</v>
      </c>
      <c r="M86" s="22">
        <v>0</v>
      </c>
      <c r="N86" s="22">
        <v>0</v>
      </c>
      <c r="O86" s="22">
        <v>0</v>
      </c>
      <c r="P86" s="22">
        <v>0</v>
      </c>
      <c r="Q86" s="21">
        <v>2</v>
      </c>
      <c r="R86" s="26" t="s">
        <v>58</v>
      </c>
      <c r="S86" s="25">
        <v>18</v>
      </c>
      <c r="T86" s="21">
        <v>2018</v>
      </c>
      <c r="U86" s="22"/>
      <c r="V86" s="22"/>
      <c r="W86" s="22"/>
    </row>
    <row r="87" spans="1:23" x14ac:dyDescent="0.25">
      <c r="A87" s="26" t="s">
        <v>74</v>
      </c>
      <c r="B87" s="26" t="s">
        <v>293</v>
      </c>
      <c r="C87" s="25">
        <v>18</v>
      </c>
      <c r="D87" s="21">
        <v>98</v>
      </c>
      <c r="E87" s="21">
        <v>96</v>
      </c>
      <c r="F87" s="21">
        <v>6.25</v>
      </c>
      <c r="G87" s="21">
        <v>0</v>
      </c>
      <c r="H87" s="22">
        <v>1499242</v>
      </c>
      <c r="I87" s="22">
        <v>1363963</v>
      </c>
      <c r="J87" s="22">
        <v>0</v>
      </c>
      <c r="K87" s="22">
        <v>0</v>
      </c>
      <c r="L87" s="22">
        <v>0</v>
      </c>
      <c r="M87" s="22">
        <v>0</v>
      </c>
      <c r="N87" s="22">
        <v>0</v>
      </c>
      <c r="O87" s="22">
        <v>0</v>
      </c>
      <c r="P87" s="22">
        <v>0</v>
      </c>
      <c r="Q87" s="21">
        <v>2</v>
      </c>
      <c r="R87" s="26" t="s">
        <v>74</v>
      </c>
      <c r="S87" s="25">
        <v>18</v>
      </c>
      <c r="T87" s="21">
        <v>2018</v>
      </c>
      <c r="U87" s="22"/>
      <c r="V87" s="22"/>
      <c r="W87" s="22"/>
    </row>
    <row r="88" spans="1:23" x14ac:dyDescent="0.25">
      <c r="A88" s="26" t="s">
        <v>79</v>
      </c>
      <c r="B88" s="26" t="s">
        <v>298</v>
      </c>
      <c r="C88" s="25">
        <v>18</v>
      </c>
      <c r="D88" s="21">
        <v>192.05</v>
      </c>
      <c r="E88" s="21">
        <v>173.05</v>
      </c>
      <c r="F88" s="21">
        <v>50.25</v>
      </c>
      <c r="G88" s="21">
        <v>0</v>
      </c>
      <c r="H88" s="22">
        <v>3217478</v>
      </c>
      <c r="I88" s="22">
        <v>2605124</v>
      </c>
      <c r="J88" s="22">
        <v>100011</v>
      </c>
      <c r="K88" s="22">
        <v>79708</v>
      </c>
      <c r="L88" s="22">
        <v>0</v>
      </c>
      <c r="M88" s="22">
        <v>0</v>
      </c>
      <c r="N88" s="22">
        <v>64436</v>
      </c>
      <c r="O88" s="22">
        <v>49711</v>
      </c>
      <c r="P88" s="22">
        <v>0</v>
      </c>
      <c r="Q88" s="21">
        <v>3</v>
      </c>
      <c r="R88" s="26" t="s">
        <v>79</v>
      </c>
      <c r="S88" s="25">
        <v>18</v>
      </c>
      <c r="T88" s="21">
        <v>2018</v>
      </c>
      <c r="U88" s="22"/>
      <c r="V88" s="22"/>
      <c r="W88" s="22"/>
    </row>
    <row r="89" spans="1:23" x14ac:dyDescent="0.25">
      <c r="A89" s="26" t="s">
        <v>81</v>
      </c>
      <c r="B89" s="26" t="s">
        <v>300</v>
      </c>
      <c r="C89" s="25">
        <v>18</v>
      </c>
      <c r="D89" s="21">
        <v>11.5</v>
      </c>
      <c r="E89" s="21">
        <v>11.5</v>
      </c>
      <c r="F89" s="21">
        <v>4</v>
      </c>
      <c r="G89" s="21">
        <v>0</v>
      </c>
      <c r="H89" s="22">
        <v>292649</v>
      </c>
      <c r="I89" s="22">
        <v>193574</v>
      </c>
      <c r="J89" s="22">
        <v>0</v>
      </c>
      <c r="K89" s="22">
        <v>0</v>
      </c>
      <c r="L89" s="22">
        <v>0</v>
      </c>
      <c r="M89" s="22">
        <v>0</v>
      </c>
      <c r="N89" s="22">
        <v>0</v>
      </c>
      <c r="O89" s="22">
        <v>0</v>
      </c>
      <c r="P89" s="22">
        <v>0</v>
      </c>
      <c r="Q89" s="21">
        <v>2</v>
      </c>
      <c r="R89" s="26" t="s">
        <v>81</v>
      </c>
      <c r="S89" s="25">
        <v>18</v>
      </c>
      <c r="T89" s="21">
        <v>2018</v>
      </c>
      <c r="U89" s="22"/>
      <c r="V89" s="22"/>
      <c r="W89" s="22"/>
    </row>
    <row r="90" spans="1:23" x14ac:dyDescent="0.25">
      <c r="A90" s="26" t="s">
        <v>151</v>
      </c>
      <c r="B90" s="26" t="s">
        <v>370</v>
      </c>
      <c r="C90" s="25">
        <v>18</v>
      </c>
      <c r="D90" s="21">
        <v>11</v>
      </c>
      <c r="E90" s="21">
        <v>11</v>
      </c>
      <c r="F90" s="21">
        <v>3</v>
      </c>
      <c r="G90" s="21">
        <v>0</v>
      </c>
      <c r="H90" s="22">
        <v>285793</v>
      </c>
      <c r="I90" s="22">
        <v>260710</v>
      </c>
      <c r="J90" s="22">
        <v>0</v>
      </c>
      <c r="K90" s="22">
        <v>0</v>
      </c>
      <c r="L90" s="22">
        <v>0</v>
      </c>
      <c r="M90" s="22">
        <v>0</v>
      </c>
      <c r="N90" s="22">
        <v>0</v>
      </c>
      <c r="O90" s="22">
        <v>0</v>
      </c>
      <c r="P90" s="22">
        <v>0</v>
      </c>
      <c r="Q90" s="21">
        <v>2</v>
      </c>
      <c r="R90" s="26" t="s">
        <v>151</v>
      </c>
      <c r="S90" s="25">
        <v>18</v>
      </c>
      <c r="T90" s="21">
        <v>2018</v>
      </c>
      <c r="U90" s="22"/>
      <c r="V90" s="22"/>
      <c r="W90" s="22"/>
    </row>
    <row r="91" spans="1:23" x14ac:dyDescent="0.25">
      <c r="A91" s="26" t="s">
        <v>155</v>
      </c>
      <c r="B91" s="26" t="s">
        <v>374</v>
      </c>
      <c r="C91" s="25">
        <v>18</v>
      </c>
      <c r="D91" s="21">
        <v>214.40999999999997</v>
      </c>
      <c r="E91" s="21">
        <v>200.40999999999997</v>
      </c>
      <c r="F91" s="21">
        <v>15.25</v>
      </c>
      <c r="G91" s="21">
        <v>0</v>
      </c>
      <c r="H91" s="22">
        <v>4097085</v>
      </c>
      <c r="I91" s="22">
        <v>3457143</v>
      </c>
      <c r="J91" s="22">
        <v>34018</v>
      </c>
      <c r="K91" s="22">
        <v>66527</v>
      </c>
      <c r="L91" s="22">
        <v>0</v>
      </c>
      <c r="M91" s="22">
        <v>0</v>
      </c>
      <c r="N91" s="22">
        <v>100735</v>
      </c>
      <c r="O91" s="22">
        <v>66469</v>
      </c>
      <c r="P91" s="22">
        <v>0</v>
      </c>
      <c r="Q91" s="21">
        <v>3</v>
      </c>
      <c r="R91" s="26" t="s">
        <v>155</v>
      </c>
      <c r="S91" s="25">
        <v>18</v>
      </c>
      <c r="T91" s="21">
        <v>2018</v>
      </c>
      <c r="U91" s="22"/>
      <c r="V91" s="22"/>
      <c r="W91" s="22"/>
    </row>
    <row r="92" spans="1:23" x14ac:dyDescent="0.25">
      <c r="A92" s="26" t="s">
        <v>17</v>
      </c>
      <c r="B92" s="26" t="s">
        <v>236</v>
      </c>
      <c r="C92" s="25">
        <v>19</v>
      </c>
      <c r="D92" s="21">
        <v>31</v>
      </c>
      <c r="E92" s="21">
        <v>30</v>
      </c>
      <c r="F92" s="21">
        <v>1.5</v>
      </c>
      <c r="G92" s="21">
        <v>0</v>
      </c>
      <c r="H92" s="22">
        <v>494135</v>
      </c>
      <c r="I92" s="22">
        <v>453434</v>
      </c>
      <c r="J92" s="22">
        <v>0</v>
      </c>
      <c r="K92" s="22">
        <v>0</v>
      </c>
      <c r="L92" s="22">
        <v>10967</v>
      </c>
      <c r="M92" s="22">
        <v>0</v>
      </c>
      <c r="N92" s="22">
        <v>0</v>
      </c>
      <c r="O92" s="22">
        <v>0</v>
      </c>
      <c r="P92" s="22">
        <v>0</v>
      </c>
      <c r="Q92" s="21">
        <v>2</v>
      </c>
      <c r="R92" s="26" t="s">
        <v>17</v>
      </c>
      <c r="S92" s="25">
        <v>19</v>
      </c>
      <c r="T92" s="21">
        <v>2018</v>
      </c>
      <c r="U92" s="22"/>
      <c r="V92" s="22"/>
      <c r="W92" s="22"/>
    </row>
    <row r="93" spans="1:23" x14ac:dyDescent="0.25">
      <c r="A93" s="26" t="s">
        <v>25</v>
      </c>
      <c r="B93" s="26" t="s">
        <v>244</v>
      </c>
      <c r="C93" s="25">
        <v>19</v>
      </c>
      <c r="D93" s="21">
        <v>9.35</v>
      </c>
      <c r="E93" s="21">
        <v>9.35</v>
      </c>
      <c r="F93" s="21">
        <v>0.75</v>
      </c>
      <c r="G93" s="21">
        <v>0</v>
      </c>
      <c r="H93" s="22">
        <v>200573</v>
      </c>
      <c r="I93" s="22">
        <v>193457</v>
      </c>
      <c r="J93" s="22">
        <v>0</v>
      </c>
      <c r="K93" s="22">
        <v>0</v>
      </c>
      <c r="L93" s="22">
        <v>0</v>
      </c>
      <c r="M93" s="22">
        <v>0</v>
      </c>
      <c r="N93" s="22">
        <v>0</v>
      </c>
      <c r="O93" s="22">
        <v>0</v>
      </c>
      <c r="P93" s="22">
        <v>0</v>
      </c>
      <c r="Q93" s="21">
        <v>2</v>
      </c>
      <c r="R93" s="26" t="s">
        <v>25</v>
      </c>
      <c r="S93" s="25">
        <v>19</v>
      </c>
      <c r="T93" s="21">
        <v>2018</v>
      </c>
      <c r="U93" s="22"/>
      <c r="V93" s="22"/>
      <c r="W93" s="22"/>
    </row>
    <row r="94" spans="1:23" x14ac:dyDescent="0.25">
      <c r="A94" s="26" t="s">
        <v>31</v>
      </c>
      <c r="B94" s="26" t="s">
        <v>250</v>
      </c>
      <c r="C94" s="25">
        <v>19</v>
      </c>
      <c r="D94" s="21">
        <v>135</v>
      </c>
      <c r="E94" s="21">
        <v>118</v>
      </c>
      <c r="F94" s="21">
        <v>34.5</v>
      </c>
      <c r="G94" s="21">
        <v>0</v>
      </c>
      <c r="H94" s="22">
        <v>4102390</v>
      </c>
      <c r="I94" s="22">
        <v>2056002</v>
      </c>
      <c r="J94" s="22">
        <v>92852</v>
      </c>
      <c r="K94" s="22">
        <v>137914</v>
      </c>
      <c r="L94" s="22">
        <v>63715</v>
      </c>
      <c r="M94" s="22">
        <v>0</v>
      </c>
      <c r="N94" s="22">
        <v>0</v>
      </c>
      <c r="O94" s="22">
        <v>0</v>
      </c>
      <c r="P94" s="22">
        <v>0</v>
      </c>
      <c r="Q94" s="21">
        <v>1</v>
      </c>
      <c r="R94" s="26" t="s">
        <v>31</v>
      </c>
      <c r="S94" s="25">
        <v>19</v>
      </c>
      <c r="T94" s="21">
        <v>2018</v>
      </c>
      <c r="U94" s="22"/>
      <c r="V94" s="22"/>
      <c r="W94" s="22"/>
    </row>
    <row r="95" spans="1:23" x14ac:dyDescent="0.25">
      <c r="A95" s="26" t="s">
        <v>75</v>
      </c>
      <c r="B95" s="26" t="s">
        <v>294</v>
      </c>
      <c r="C95" s="25">
        <v>19</v>
      </c>
      <c r="D95" s="21">
        <v>17</v>
      </c>
      <c r="E95" s="21">
        <v>17</v>
      </c>
      <c r="F95" s="21">
        <v>0</v>
      </c>
      <c r="G95" s="21">
        <v>0</v>
      </c>
      <c r="H95" s="22">
        <v>386564</v>
      </c>
      <c r="I95" s="22">
        <v>336188</v>
      </c>
      <c r="J95" s="22">
        <v>0</v>
      </c>
      <c r="K95" s="22">
        <v>0</v>
      </c>
      <c r="L95" s="22">
        <v>0</v>
      </c>
      <c r="M95" s="22">
        <v>0</v>
      </c>
      <c r="N95" s="22">
        <v>0</v>
      </c>
      <c r="O95" s="22">
        <v>0</v>
      </c>
      <c r="P95" s="22">
        <v>0</v>
      </c>
      <c r="Q95" s="21">
        <v>2</v>
      </c>
      <c r="R95" s="26" t="s">
        <v>75</v>
      </c>
      <c r="S95" s="25">
        <v>19</v>
      </c>
      <c r="T95" s="21">
        <v>2018</v>
      </c>
      <c r="U95" s="22"/>
      <c r="V95" s="22"/>
      <c r="W95" s="22"/>
    </row>
    <row r="96" spans="1:23" x14ac:dyDescent="0.25">
      <c r="A96" s="26" t="s">
        <v>102</v>
      </c>
      <c r="B96" s="26" t="s">
        <v>321</v>
      </c>
      <c r="C96" s="25">
        <v>19</v>
      </c>
      <c r="D96" s="21">
        <v>14</v>
      </c>
      <c r="E96" s="21">
        <v>14</v>
      </c>
      <c r="F96" s="21">
        <v>4</v>
      </c>
      <c r="G96" s="21">
        <v>0</v>
      </c>
      <c r="H96" s="22">
        <v>269400</v>
      </c>
      <c r="I96" s="22">
        <v>234514</v>
      </c>
      <c r="J96" s="22">
        <v>0</v>
      </c>
      <c r="K96" s="22">
        <v>0</v>
      </c>
      <c r="L96" s="22">
        <v>16143</v>
      </c>
      <c r="M96" s="22">
        <v>0</v>
      </c>
      <c r="N96" s="22">
        <v>0</v>
      </c>
      <c r="O96" s="22">
        <v>0</v>
      </c>
      <c r="P96" s="22">
        <v>0</v>
      </c>
      <c r="Q96" s="21">
        <v>2</v>
      </c>
      <c r="R96" s="26" t="s">
        <v>102</v>
      </c>
      <c r="S96" s="25">
        <v>19</v>
      </c>
      <c r="T96" s="21">
        <v>2018</v>
      </c>
      <c r="U96" s="22"/>
      <c r="V96" s="22"/>
      <c r="W96" s="22"/>
    </row>
    <row r="97" spans="1:23" x14ac:dyDescent="0.25">
      <c r="A97" s="26" t="s">
        <v>1188</v>
      </c>
      <c r="B97" s="26" t="s">
        <v>1189</v>
      </c>
      <c r="C97" s="25">
        <v>19</v>
      </c>
      <c r="D97" s="21">
        <v>0</v>
      </c>
      <c r="E97" s="21">
        <v>0</v>
      </c>
      <c r="F97" s="21">
        <v>0</v>
      </c>
      <c r="G97" s="21">
        <v>0</v>
      </c>
      <c r="H97" s="22">
        <v>0</v>
      </c>
      <c r="I97" s="22">
        <v>0</v>
      </c>
      <c r="J97" s="22">
        <v>0</v>
      </c>
      <c r="K97" s="22">
        <v>0</v>
      </c>
      <c r="L97" s="22">
        <v>0</v>
      </c>
      <c r="M97" s="22">
        <v>0</v>
      </c>
      <c r="N97" s="22">
        <v>0</v>
      </c>
      <c r="O97" s="22">
        <v>0</v>
      </c>
      <c r="P97" s="22">
        <v>0</v>
      </c>
      <c r="Q97" s="21">
        <v>0</v>
      </c>
      <c r="R97" s="26" t="s">
        <v>1188</v>
      </c>
      <c r="S97" s="25">
        <v>19</v>
      </c>
      <c r="T97" s="21">
        <v>2018</v>
      </c>
      <c r="U97" s="22"/>
      <c r="V97" s="22"/>
      <c r="W97" s="22"/>
    </row>
    <row r="98" spans="1:23" x14ac:dyDescent="0.25">
      <c r="A98" s="26" t="s">
        <v>1186</v>
      </c>
      <c r="B98" s="26" t="s">
        <v>1187</v>
      </c>
      <c r="C98" s="25">
        <v>19</v>
      </c>
      <c r="D98" s="21">
        <v>0</v>
      </c>
      <c r="E98" s="21">
        <v>0</v>
      </c>
      <c r="F98" s="21">
        <v>0</v>
      </c>
      <c r="G98" s="21">
        <v>0</v>
      </c>
      <c r="H98" s="22">
        <v>0</v>
      </c>
      <c r="I98" s="22">
        <v>0</v>
      </c>
      <c r="J98" s="22">
        <v>0</v>
      </c>
      <c r="K98" s="22">
        <v>0</v>
      </c>
      <c r="L98" s="22">
        <v>0</v>
      </c>
      <c r="M98" s="22">
        <v>0</v>
      </c>
      <c r="N98" s="22">
        <v>0</v>
      </c>
      <c r="O98" s="22">
        <v>0</v>
      </c>
      <c r="P98" s="22">
        <v>0</v>
      </c>
      <c r="Q98" s="21">
        <v>0</v>
      </c>
      <c r="R98" s="26" t="s">
        <v>1186</v>
      </c>
      <c r="S98" s="25">
        <v>19</v>
      </c>
      <c r="T98" s="21">
        <v>2018</v>
      </c>
      <c r="U98" s="22"/>
      <c r="V98" s="22"/>
      <c r="W98" s="22"/>
    </row>
    <row r="99" spans="1:23" x14ac:dyDescent="0.25">
      <c r="A99" s="26" t="s">
        <v>1184</v>
      </c>
      <c r="B99" s="26" t="s">
        <v>1185</v>
      </c>
      <c r="C99" s="25">
        <v>19</v>
      </c>
      <c r="D99" s="21">
        <v>0</v>
      </c>
      <c r="E99" s="21">
        <v>0</v>
      </c>
      <c r="F99" s="21">
        <v>0</v>
      </c>
      <c r="G99" s="21">
        <v>0</v>
      </c>
      <c r="H99" s="22">
        <v>0</v>
      </c>
      <c r="I99" s="22">
        <v>0</v>
      </c>
      <c r="J99" s="22">
        <v>0</v>
      </c>
      <c r="K99" s="22">
        <v>0</v>
      </c>
      <c r="L99" s="22">
        <v>0</v>
      </c>
      <c r="M99" s="22">
        <v>0</v>
      </c>
      <c r="N99" s="22">
        <v>0</v>
      </c>
      <c r="O99" s="22">
        <v>0</v>
      </c>
      <c r="P99" s="22">
        <v>0</v>
      </c>
      <c r="Q99" s="21">
        <v>0</v>
      </c>
      <c r="R99" s="26" t="s">
        <v>1184</v>
      </c>
      <c r="S99" s="25">
        <v>19</v>
      </c>
      <c r="T99" s="21">
        <v>2018</v>
      </c>
      <c r="U99" s="22"/>
      <c r="V99" s="22"/>
      <c r="W99" s="22"/>
    </row>
    <row r="100" spans="1:23" x14ac:dyDescent="0.25">
      <c r="A100" s="26" t="s">
        <v>1182</v>
      </c>
      <c r="B100" s="26" t="s">
        <v>1183</v>
      </c>
      <c r="C100" s="25">
        <v>19</v>
      </c>
      <c r="D100" s="21">
        <v>0</v>
      </c>
      <c r="E100" s="21">
        <v>0</v>
      </c>
      <c r="F100" s="21">
        <v>0</v>
      </c>
      <c r="G100" s="21">
        <v>0</v>
      </c>
      <c r="H100" s="22">
        <v>0</v>
      </c>
      <c r="I100" s="22">
        <v>0</v>
      </c>
      <c r="J100" s="22">
        <v>0</v>
      </c>
      <c r="K100" s="22">
        <v>0</v>
      </c>
      <c r="L100" s="22">
        <v>0</v>
      </c>
      <c r="M100" s="22">
        <v>0</v>
      </c>
      <c r="N100" s="22">
        <v>0</v>
      </c>
      <c r="O100" s="22">
        <v>0</v>
      </c>
      <c r="P100" s="22">
        <v>0</v>
      </c>
      <c r="Q100" s="21">
        <v>0</v>
      </c>
      <c r="R100" s="26" t="s">
        <v>1182</v>
      </c>
      <c r="S100" s="25">
        <v>19</v>
      </c>
      <c r="T100" s="21">
        <v>2018</v>
      </c>
      <c r="U100" s="22"/>
      <c r="V100" s="22"/>
      <c r="W100" s="22"/>
    </row>
    <row r="101" spans="1:23" x14ac:dyDescent="0.25">
      <c r="A101" s="26" t="s">
        <v>1180</v>
      </c>
      <c r="B101" s="26" t="s">
        <v>1181</v>
      </c>
      <c r="C101" s="25">
        <v>19</v>
      </c>
      <c r="D101" s="21">
        <v>0</v>
      </c>
      <c r="E101" s="21">
        <v>0</v>
      </c>
      <c r="F101" s="21">
        <v>0</v>
      </c>
      <c r="G101" s="21">
        <v>0</v>
      </c>
      <c r="H101" s="22">
        <v>0</v>
      </c>
      <c r="I101" s="22">
        <v>0</v>
      </c>
      <c r="J101" s="22">
        <v>0</v>
      </c>
      <c r="K101" s="22">
        <v>0</v>
      </c>
      <c r="L101" s="22">
        <v>0</v>
      </c>
      <c r="M101" s="22">
        <v>0</v>
      </c>
      <c r="N101" s="22">
        <v>0</v>
      </c>
      <c r="O101" s="22">
        <v>0</v>
      </c>
      <c r="P101" s="22">
        <v>0</v>
      </c>
      <c r="Q101" s="21">
        <v>0</v>
      </c>
      <c r="R101" s="26" t="s">
        <v>1180</v>
      </c>
      <c r="S101" s="25">
        <v>19</v>
      </c>
      <c r="T101" s="21">
        <v>2018</v>
      </c>
      <c r="U101" s="22"/>
      <c r="V101" s="22"/>
      <c r="W101" s="22"/>
    </row>
    <row r="102" spans="1:23" x14ac:dyDescent="0.25">
      <c r="A102" s="26" t="s">
        <v>5</v>
      </c>
      <c r="B102" s="26" t="s">
        <v>224</v>
      </c>
      <c r="C102" s="25">
        <v>20</v>
      </c>
      <c r="D102" s="21">
        <v>214.65</v>
      </c>
      <c r="E102" s="21">
        <v>186.65</v>
      </c>
      <c r="F102" s="21">
        <v>21</v>
      </c>
      <c r="G102" s="21">
        <v>0</v>
      </c>
      <c r="H102" s="22">
        <v>3260540</v>
      </c>
      <c r="I102" s="22">
        <v>2908285</v>
      </c>
      <c r="J102" s="22">
        <v>69166</v>
      </c>
      <c r="K102" s="22">
        <v>68592</v>
      </c>
      <c r="L102" s="22">
        <v>0</v>
      </c>
      <c r="M102" s="22">
        <v>0</v>
      </c>
      <c r="N102" s="22">
        <v>60063</v>
      </c>
      <c r="O102" s="22">
        <v>46337</v>
      </c>
      <c r="P102" s="22">
        <v>0</v>
      </c>
      <c r="Q102" s="21">
        <v>3</v>
      </c>
      <c r="R102" s="26" t="s">
        <v>5</v>
      </c>
      <c r="S102" s="25">
        <v>20</v>
      </c>
      <c r="T102" s="21">
        <v>2018</v>
      </c>
      <c r="U102" s="22"/>
      <c r="V102" s="22"/>
      <c r="W102" s="22"/>
    </row>
    <row r="103" spans="1:23" x14ac:dyDescent="0.25">
      <c r="A103" s="26" t="s">
        <v>14</v>
      </c>
      <c r="B103" s="26" t="s">
        <v>233</v>
      </c>
      <c r="C103" s="25">
        <v>20</v>
      </c>
      <c r="D103" s="21">
        <v>292.14000000000004</v>
      </c>
      <c r="E103" s="21">
        <v>267.28999999999996</v>
      </c>
      <c r="F103" s="21">
        <v>34.25</v>
      </c>
      <c r="G103" s="21">
        <v>1</v>
      </c>
      <c r="H103" s="22">
        <v>4321737</v>
      </c>
      <c r="I103" s="22">
        <v>4191227</v>
      </c>
      <c r="J103" s="22">
        <v>226356</v>
      </c>
      <c r="K103" s="22">
        <v>0</v>
      </c>
      <c r="L103" s="22">
        <v>0</v>
      </c>
      <c r="M103" s="22">
        <v>0</v>
      </c>
      <c r="N103" s="22">
        <v>87610</v>
      </c>
      <c r="O103" s="22">
        <v>67590</v>
      </c>
      <c r="P103" s="22">
        <v>0</v>
      </c>
      <c r="Q103" s="21">
        <v>3</v>
      </c>
      <c r="R103" s="26" t="s">
        <v>14</v>
      </c>
      <c r="S103" s="25">
        <v>20</v>
      </c>
      <c r="T103" s="21">
        <v>2018</v>
      </c>
      <c r="U103" s="22"/>
      <c r="V103" s="22"/>
      <c r="W103" s="22"/>
    </row>
    <row r="104" spans="1:23" x14ac:dyDescent="0.25">
      <c r="A104" s="26" t="s">
        <v>47</v>
      </c>
      <c r="B104" s="26" t="s">
        <v>266</v>
      </c>
      <c r="C104" s="25">
        <v>20</v>
      </c>
      <c r="D104" s="21">
        <v>534.76</v>
      </c>
      <c r="E104" s="21">
        <v>472.45999999999992</v>
      </c>
      <c r="F104" s="21">
        <v>187.75</v>
      </c>
      <c r="G104" s="21">
        <v>4</v>
      </c>
      <c r="H104" s="22">
        <v>10951304</v>
      </c>
      <c r="I104" s="22">
        <v>6862387</v>
      </c>
      <c r="J104" s="22">
        <v>556372</v>
      </c>
      <c r="K104" s="22">
        <v>0</v>
      </c>
      <c r="L104" s="22">
        <v>0</v>
      </c>
      <c r="M104" s="22">
        <v>0</v>
      </c>
      <c r="N104" s="22">
        <v>141690</v>
      </c>
      <c r="O104" s="22">
        <v>109311</v>
      </c>
      <c r="P104" s="22">
        <v>0</v>
      </c>
      <c r="Q104" s="21">
        <v>1</v>
      </c>
      <c r="R104" s="26" t="s">
        <v>47</v>
      </c>
      <c r="S104" s="25">
        <v>20</v>
      </c>
      <c r="T104" s="21">
        <v>2018</v>
      </c>
      <c r="U104" s="22"/>
      <c r="V104" s="22"/>
      <c r="W104" s="22"/>
    </row>
    <row r="105" spans="1:23" x14ac:dyDescent="0.25">
      <c r="A105" s="26" t="s">
        <v>88</v>
      </c>
      <c r="B105" s="26" t="s">
        <v>307</v>
      </c>
      <c r="C105" s="25">
        <v>20</v>
      </c>
      <c r="D105" s="21">
        <v>201</v>
      </c>
      <c r="E105" s="21">
        <v>172</v>
      </c>
      <c r="F105" s="21">
        <v>44.25</v>
      </c>
      <c r="G105" s="21">
        <v>0</v>
      </c>
      <c r="H105" s="22">
        <v>2671504</v>
      </c>
      <c r="I105" s="22">
        <v>2424602</v>
      </c>
      <c r="J105" s="22">
        <v>93346</v>
      </c>
      <c r="K105" s="22">
        <v>67445</v>
      </c>
      <c r="L105" s="22">
        <v>0</v>
      </c>
      <c r="M105" s="22">
        <v>0</v>
      </c>
      <c r="N105" s="22">
        <v>69151</v>
      </c>
      <c r="O105" s="22">
        <v>53349</v>
      </c>
      <c r="P105" s="22">
        <v>0</v>
      </c>
      <c r="Q105" s="21">
        <v>3</v>
      </c>
      <c r="R105" s="26" t="s">
        <v>88</v>
      </c>
      <c r="S105" s="25">
        <v>20</v>
      </c>
      <c r="T105" s="21">
        <v>2018</v>
      </c>
      <c r="U105" s="22"/>
      <c r="V105" s="22"/>
      <c r="W105" s="22"/>
    </row>
    <row r="106" spans="1:23" x14ac:dyDescent="0.25">
      <c r="A106" s="26" t="s">
        <v>118</v>
      </c>
      <c r="B106" s="26" t="s">
        <v>337</v>
      </c>
      <c r="C106" s="25">
        <v>20</v>
      </c>
      <c r="D106" s="21">
        <v>397.72000000000008</v>
      </c>
      <c r="E106" s="21">
        <v>365.72000000000008</v>
      </c>
      <c r="F106" s="21">
        <v>195.5</v>
      </c>
      <c r="G106" s="21">
        <v>2</v>
      </c>
      <c r="H106" s="22">
        <v>6069507</v>
      </c>
      <c r="I106" s="22">
        <v>5435092</v>
      </c>
      <c r="J106" s="22">
        <v>405094</v>
      </c>
      <c r="K106" s="22">
        <v>0</v>
      </c>
      <c r="L106" s="22">
        <v>0</v>
      </c>
      <c r="M106" s="22">
        <v>0</v>
      </c>
      <c r="N106" s="22">
        <v>256565</v>
      </c>
      <c r="O106" s="22">
        <v>197935</v>
      </c>
      <c r="P106" s="22">
        <v>0</v>
      </c>
      <c r="Q106" s="21">
        <v>1</v>
      </c>
      <c r="R106" s="26" t="s">
        <v>118</v>
      </c>
      <c r="S106" s="25">
        <v>20</v>
      </c>
      <c r="T106" s="21">
        <v>2018</v>
      </c>
      <c r="U106" s="22"/>
      <c r="V106" s="22"/>
      <c r="W106" s="22"/>
    </row>
    <row r="107" spans="1:23" x14ac:dyDescent="0.25">
      <c r="A107" s="26" t="s">
        <v>51</v>
      </c>
      <c r="B107" s="26" t="s">
        <v>270</v>
      </c>
      <c r="C107" s="25">
        <v>21</v>
      </c>
      <c r="D107" s="21">
        <v>122.91</v>
      </c>
      <c r="E107" s="21">
        <v>99.91</v>
      </c>
      <c r="F107" s="21">
        <v>20.72</v>
      </c>
      <c r="G107" s="21">
        <v>0.54</v>
      </c>
      <c r="H107" s="22">
        <v>1712062</v>
      </c>
      <c r="I107" s="22">
        <v>1580283</v>
      </c>
      <c r="J107" s="22">
        <v>47955</v>
      </c>
      <c r="K107" s="22">
        <v>0</v>
      </c>
      <c r="L107" s="22">
        <v>0</v>
      </c>
      <c r="M107" s="22">
        <v>0</v>
      </c>
      <c r="N107" s="22">
        <v>117407</v>
      </c>
      <c r="O107" s="22">
        <v>90577</v>
      </c>
      <c r="P107" s="22">
        <v>0</v>
      </c>
      <c r="Q107" s="21">
        <v>1</v>
      </c>
      <c r="R107" s="26" t="s">
        <v>51</v>
      </c>
      <c r="S107" s="25">
        <v>21</v>
      </c>
      <c r="T107" s="21">
        <v>2018</v>
      </c>
      <c r="U107" s="22"/>
      <c r="V107" s="22"/>
      <c r="W107" s="22"/>
    </row>
    <row r="108" spans="1:23" x14ac:dyDescent="0.25">
      <c r="A108" s="26" t="s">
        <v>65</v>
      </c>
      <c r="B108" s="26" t="s">
        <v>284</v>
      </c>
      <c r="C108" s="25">
        <v>21</v>
      </c>
      <c r="D108" s="21">
        <v>339.18000000000006</v>
      </c>
      <c r="E108" s="21">
        <v>300.10000000000002</v>
      </c>
      <c r="F108" s="21">
        <v>45.31</v>
      </c>
      <c r="G108" s="21">
        <v>6.85</v>
      </c>
      <c r="H108" s="22">
        <v>4982640</v>
      </c>
      <c r="I108" s="22">
        <v>4422769</v>
      </c>
      <c r="J108" s="22">
        <v>405451</v>
      </c>
      <c r="K108" s="22">
        <v>0</v>
      </c>
      <c r="L108" s="22">
        <v>0</v>
      </c>
      <c r="M108" s="22">
        <v>0</v>
      </c>
      <c r="N108" s="22">
        <v>227950</v>
      </c>
      <c r="O108" s="22">
        <v>175859</v>
      </c>
      <c r="P108" s="22">
        <v>0</v>
      </c>
      <c r="Q108" s="21">
        <v>1</v>
      </c>
      <c r="R108" s="26" t="s">
        <v>65</v>
      </c>
      <c r="S108" s="25">
        <v>21</v>
      </c>
      <c r="T108" s="21">
        <v>2018</v>
      </c>
      <c r="U108" s="22"/>
      <c r="V108" s="22"/>
      <c r="W108" s="22"/>
    </row>
    <row r="109" spans="1:23" x14ac:dyDescent="0.25">
      <c r="A109" s="26" t="s">
        <v>131</v>
      </c>
      <c r="B109" s="26" t="s">
        <v>350</v>
      </c>
      <c r="C109" s="25">
        <v>21</v>
      </c>
      <c r="D109" s="21">
        <v>382.6</v>
      </c>
      <c r="E109" s="21">
        <v>337.6</v>
      </c>
      <c r="F109" s="21">
        <v>50.5</v>
      </c>
      <c r="G109" s="21">
        <v>5</v>
      </c>
      <c r="H109" s="22">
        <v>5639172</v>
      </c>
      <c r="I109" s="22">
        <v>5108889</v>
      </c>
      <c r="J109" s="22">
        <v>271237</v>
      </c>
      <c r="K109" s="22">
        <v>0</v>
      </c>
      <c r="L109" s="22">
        <v>0</v>
      </c>
      <c r="M109" s="22">
        <v>0</v>
      </c>
      <c r="N109" s="22">
        <v>187774</v>
      </c>
      <c r="O109" s="22">
        <v>144864</v>
      </c>
      <c r="P109" s="22">
        <v>0</v>
      </c>
      <c r="Q109" s="21">
        <v>3</v>
      </c>
      <c r="R109" s="26" t="s">
        <v>131</v>
      </c>
      <c r="S109" s="25">
        <v>21</v>
      </c>
      <c r="T109" s="21">
        <v>2018</v>
      </c>
      <c r="U109" s="22"/>
      <c r="V109" s="22"/>
      <c r="W109" s="22"/>
    </row>
    <row r="110" spans="1:23" x14ac:dyDescent="0.25">
      <c r="A110" s="26" t="s">
        <v>145</v>
      </c>
      <c r="B110" s="26" t="s">
        <v>364</v>
      </c>
      <c r="C110" s="25">
        <v>21</v>
      </c>
      <c r="D110" s="21">
        <v>624.65</v>
      </c>
      <c r="E110" s="21">
        <v>521.1</v>
      </c>
      <c r="F110" s="21">
        <v>141.52000000000001</v>
      </c>
      <c r="G110" s="21">
        <v>2.33</v>
      </c>
      <c r="H110" s="22">
        <v>8402995</v>
      </c>
      <c r="I110" s="22">
        <v>7541257</v>
      </c>
      <c r="J110" s="22">
        <v>650067</v>
      </c>
      <c r="K110" s="22">
        <v>0</v>
      </c>
      <c r="L110" s="22">
        <v>0</v>
      </c>
      <c r="M110" s="22">
        <v>0</v>
      </c>
      <c r="N110" s="22">
        <v>226874</v>
      </c>
      <c r="O110" s="22">
        <v>175029</v>
      </c>
      <c r="P110" s="22">
        <v>0</v>
      </c>
      <c r="Q110" s="21">
        <v>1</v>
      </c>
      <c r="R110" s="26" t="s">
        <v>145</v>
      </c>
      <c r="S110" s="25">
        <v>21</v>
      </c>
      <c r="T110" s="21">
        <v>2018</v>
      </c>
      <c r="U110" s="22"/>
      <c r="V110" s="22"/>
      <c r="W110" s="22"/>
    </row>
    <row r="111" spans="1:23" x14ac:dyDescent="0.25">
      <c r="A111" s="28" t="s">
        <v>178</v>
      </c>
      <c r="B111" s="28" t="s">
        <v>1179</v>
      </c>
      <c r="C111" s="27">
        <v>21</v>
      </c>
      <c r="D111" s="21">
        <v>739.73</v>
      </c>
      <c r="E111" s="21">
        <v>738.73</v>
      </c>
      <c r="F111" s="21">
        <v>145.94999999999999</v>
      </c>
      <c r="G111" s="21">
        <v>6.28</v>
      </c>
      <c r="H111" s="22">
        <v>14649490</v>
      </c>
      <c r="I111" s="22">
        <v>12005687</v>
      </c>
      <c r="J111" s="22">
        <v>655863</v>
      </c>
      <c r="K111" s="22">
        <v>0</v>
      </c>
      <c r="L111" s="22">
        <v>0</v>
      </c>
      <c r="M111" s="22">
        <v>0</v>
      </c>
      <c r="N111" s="22">
        <v>670036</v>
      </c>
      <c r="O111" s="22">
        <v>516919</v>
      </c>
      <c r="P111" s="22">
        <v>0</v>
      </c>
      <c r="Q111" s="21">
        <v>1</v>
      </c>
      <c r="R111" s="28" t="s">
        <v>178</v>
      </c>
      <c r="S111" s="27">
        <v>21</v>
      </c>
      <c r="T111" s="21">
        <v>2018</v>
      </c>
      <c r="U111" s="22"/>
      <c r="V111" s="22"/>
      <c r="W111" s="22"/>
    </row>
    <row r="112" spans="1:23" x14ac:dyDescent="0.25">
      <c r="A112" s="26" t="s">
        <v>48</v>
      </c>
      <c r="B112" s="26" t="s">
        <v>267</v>
      </c>
      <c r="C112" s="25">
        <v>22</v>
      </c>
      <c r="D112" s="21">
        <v>843.0200000000001</v>
      </c>
      <c r="E112" s="21">
        <v>753.37</v>
      </c>
      <c r="F112" s="21">
        <v>68</v>
      </c>
      <c r="G112" s="21">
        <v>4</v>
      </c>
      <c r="H112" s="22">
        <v>12107122</v>
      </c>
      <c r="I112" s="22">
        <v>10315590</v>
      </c>
      <c r="J112" s="22">
        <v>154419</v>
      </c>
      <c r="K112" s="22">
        <v>0</v>
      </c>
      <c r="L112" s="22">
        <v>0</v>
      </c>
      <c r="M112" s="22">
        <v>0</v>
      </c>
      <c r="N112" s="22">
        <v>406660</v>
      </c>
      <c r="O112" s="22">
        <v>313730</v>
      </c>
      <c r="P112" s="22">
        <v>0</v>
      </c>
      <c r="Q112" s="21">
        <v>1</v>
      </c>
      <c r="R112" s="26" t="s">
        <v>48</v>
      </c>
      <c r="S112" s="25">
        <v>22</v>
      </c>
      <c r="T112" s="21">
        <v>2018</v>
      </c>
      <c r="U112" s="22"/>
      <c r="V112" s="22"/>
      <c r="W112" s="22"/>
    </row>
    <row r="113" spans="1:23" x14ac:dyDescent="0.25">
      <c r="A113" s="26" t="s">
        <v>50</v>
      </c>
      <c r="B113" s="26" t="s">
        <v>269</v>
      </c>
      <c r="C113" s="25">
        <v>22</v>
      </c>
      <c r="D113" s="21">
        <v>224.5</v>
      </c>
      <c r="E113" s="21">
        <v>197.5</v>
      </c>
      <c r="F113" s="21">
        <v>5.75</v>
      </c>
      <c r="G113" s="21">
        <v>0</v>
      </c>
      <c r="H113" s="22">
        <v>3115600</v>
      </c>
      <c r="I113" s="22">
        <v>2899353</v>
      </c>
      <c r="J113" s="22">
        <v>95523</v>
      </c>
      <c r="K113" s="22">
        <v>0</v>
      </c>
      <c r="L113" s="22">
        <v>0</v>
      </c>
      <c r="M113" s="22">
        <v>0</v>
      </c>
      <c r="N113" s="22">
        <v>37641</v>
      </c>
      <c r="O113" s="22">
        <v>29040</v>
      </c>
      <c r="P113" s="22">
        <v>0</v>
      </c>
      <c r="Q113" s="21">
        <v>3</v>
      </c>
      <c r="R113" s="26" t="s">
        <v>50</v>
      </c>
      <c r="S113" s="25">
        <v>22</v>
      </c>
      <c r="T113" s="21">
        <v>2018</v>
      </c>
      <c r="U113" s="22"/>
      <c r="V113" s="22"/>
      <c r="W113" s="22"/>
    </row>
    <row r="114" spans="1:23" x14ac:dyDescent="0.25">
      <c r="A114" s="26" t="s">
        <v>52</v>
      </c>
      <c r="B114" s="26" t="s">
        <v>271</v>
      </c>
      <c r="C114" s="25">
        <v>22</v>
      </c>
      <c r="D114" s="21">
        <v>881.69999999999993</v>
      </c>
      <c r="E114" s="21">
        <v>798.65</v>
      </c>
      <c r="F114" s="21">
        <v>41.25</v>
      </c>
      <c r="G114" s="21">
        <v>9</v>
      </c>
      <c r="H114" s="22">
        <v>12563174</v>
      </c>
      <c r="I114" s="22">
        <v>11620441</v>
      </c>
      <c r="J114" s="22">
        <v>122283</v>
      </c>
      <c r="K114" s="22">
        <v>0</v>
      </c>
      <c r="L114" s="22">
        <v>0</v>
      </c>
      <c r="M114" s="22">
        <v>0</v>
      </c>
      <c r="N114" s="22">
        <v>308552</v>
      </c>
      <c r="O114" s="22">
        <v>238042</v>
      </c>
      <c r="P114" s="22">
        <v>0</v>
      </c>
      <c r="Q114" s="21">
        <v>3</v>
      </c>
      <c r="R114" s="26" t="s">
        <v>52</v>
      </c>
      <c r="S114" s="25">
        <v>22</v>
      </c>
      <c r="T114" s="21">
        <v>2018</v>
      </c>
      <c r="U114" s="22"/>
      <c r="V114" s="22"/>
      <c r="W114" s="22"/>
    </row>
    <row r="115" spans="1:23" x14ac:dyDescent="0.25">
      <c r="A115" s="26" t="s">
        <v>1178</v>
      </c>
      <c r="B115" s="26" t="s">
        <v>1177</v>
      </c>
      <c r="C115" s="25">
        <v>23</v>
      </c>
      <c r="D115" s="21">
        <v>0</v>
      </c>
      <c r="E115" s="21">
        <v>0</v>
      </c>
      <c r="F115" s="21">
        <v>0</v>
      </c>
      <c r="G115" s="21">
        <v>0</v>
      </c>
      <c r="H115" s="22">
        <v>0</v>
      </c>
      <c r="I115" s="22">
        <v>0</v>
      </c>
      <c r="J115" s="22">
        <v>0</v>
      </c>
      <c r="K115" s="22">
        <v>0</v>
      </c>
      <c r="L115" s="22">
        <v>0</v>
      </c>
      <c r="M115" s="22">
        <v>0</v>
      </c>
      <c r="N115" s="22">
        <v>0</v>
      </c>
      <c r="O115" s="22">
        <v>0</v>
      </c>
      <c r="P115" s="22">
        <v>0</v>
      </c>
      <c r="Q115" s="21">
        <v>0</v>
      </c>
      <c r="R115" s="26" t="s">
        <v>210</v>
      </c>
      <c r="S115" s="25">
        <v>23</v>
      </c>
      <c r="T115" s="21">
        <v>2018</v>
      </c>
      <c r="U115" s="22"/>
      <c r="V115" s="22"/>
      <c r="W115" s="22"/>
    </row>
    <row r="116" spans="1:23" x14ac:dyDescent="0.25">
      <c r="A116" s="26" t="s">
        <v>1176</v>
      </c>
      <c r="B116" s="26" t="s">
        <v>1175</v>
      </c>
      <c r="C116" s="25">
        <v>23</v>
      </c>
      <c r="D116" s="21">
        <v>0</v>
      </c>
      <c r="E116" s="21">
        <v>0</v>
      </c>
      <c r="F116" s="21">
        <v>0</v>
      </c>
      <c r="G116" s="21">
        <v>0</v>
      </c>
      <c r="H116" s="22">
        <v>0</v>
      </c>
      <c r="I116" s="22">
        <v>0</v>
      </c>
      <c r="J116" s="22">
        <v>0</v>
      </c>
      <c r="K116" s="22">
        <v>0</v>
      </c>
      <c r="L116" s="22">
        <v>0</v>
      </c>
      <c r="M116" s="22">
        <v>0</v>
      </c>
      <c r="N116" s="22">
        <v>0</v>
      </c>
      <c r="O116" s="22">
        <v>0</v>
      </c>
      <c r="P116" s="22">
        <v>0</v>
      </c>
      <c r="Q116" s="21">
        <v>0</v>
      </c>
      <c r="R116" s="26" t="s">
        <v>210</v>
      </c>
      <c r="S116" s="25">
        <v>23</v>
      </c>
      <c r="T116" s="21">
        <v>2018</v>
      </c>
      <c r="U116" s="22"/>
      <c r="V116" s="22"/>
      <c r="W116" s="22"/>
    </row>
    <row r="117" spans="1:23" x14ac:dyDescent="0.25">
      <c r="A117" s="26" t="s">
        <v>1174</v>
      </c>
      <c r="B117" s="26" t="s">
        <v>1173</v>
      </c>
      <c r="C117" s="25">
        <v>23</v>
      </c>
      <c r="D117" s="21">
        <v>0</v>
      </c>
      <c r="E117" s="21">
        <v>0</v>
      </c>
      <c r="F117" s="21">
        <v>0</v>
      </c>
      <c r="G117" s="21">
        <v>0</v>
      </c>
      <c r="H117" s="22">
        <v>0</v>
      </c>
      <c r="I117" s="22">
        <v>0</v>
      </c>
      <c r="J117" s="22">
        <v>0</v>
      </c>
      <c r="K117" s="22">
        <v>0</v>
      </c>
      <c r="L117" s="22">
        <v>0</v>
      </c>
      <c r="M117" s="22">
        <v>0</v>
      </c>
      <c r="N117" s="22">
        <v>0</v>
      </c>
      <c r="O117" s="22">
        <v>0</v>
      </c>
      <c r="P117" s="22">
        <v>0</v>
      </c>
      <c r="Q117" s="21">
        <v>0</v>
      </c>
      <c r="R117" s="26" t="s">
        <v>210</v>
      </c>
      <c r="S117" s="25">
        <v>23</v>
      </c>
      <c r="T117" s="21">
        <v>2018</v>
      </c>
      <c r="U117" s="22"/>
      <c r="V117" s="22"/>
      <c r="W117" s="22"/>
    </row>
    <row r="118" spans="1:23" x14ac:dyDescent="0.25">
      <c r="A118" s="24" t="s">
        <v>210</v>
      </c>
      <c r="B118" s="24" t="s">
        <v>429</v>
      </c>
      <c r="C118" s="23">
        <v>23</v>
      </c>
      <c r="D118" s="21">
        <v>2514.09</v>
      </c>
      <c r="E118" s="21">
        <v>2249.19</v>
      </c>
      <c r="F118" s="21">
        <v>536</v>
      </c>
      <c r="G118" s="21">
        <v>18</v>
      </c>
      <c r="H118" s="22">
        <v>52897510</v>
      </c>
      <c r="I118" s="22">
        <v>37952236</v>
      </c>
      <c r="J118" s="22">
        <v>3633503</v>
      </c>
      <c r="K118" s="22">
        <v>0</v>
      </c>
      <c r="L118" s="22">
        <v>0</v>
      </c>
      <c r="M118" s="22">
        <v>746507</v>
      </c>
      <c r="N118" s="22">
        <v>5098426</v>
      </c>
      <c r="O118" s="22">
        <v>3564980</v>
      </c>
      <c r="P118" s="22">
        <v>0</v>
      </c>
      <c r="Q118" s="21">
        <v>1</v>
      </c>
      <c r="R118" s="24" t="s">
        <v>210</v>
      </c>
      <c r="S118" s="23">
        <v>23</v>
      </c>
      <c r="T118" s="21">
        <v>2018</v>
      </c>
      <c r="U118" s="22"/>
      <c r="V118" s="22"/>
      <c r="W118" s="22"/>
    </row>
    <row r="119" spans="1:23" x14ac:dyDescent="0.25">
      <c r="A119" s="26" t="s">
        <v>2</v>
      </c>
      <c r="B119" s="26" t="s">
        <v>221</v>
      </c>
      <c r="C119" s="25">
        <v>24</v>
      </c>
      <c r="D119" s="21">
        <v>299.43</v>
      </c>
      <c r="E119" s="21">
        <v>269.38000000000005</v>
      </c>
      <c r="F119" s="21">
        <v>96</v>
      </c>
      <c r="G119" s="21">
        <v>3</v>
      </c>
      <c r="H119" s="22">
        <v>5611189</v>
      </c>
      <c r="I119" s="22">
        <v>4761731</v>
      </c>
      <c r="J119" s="22">
        <v>0</v>
      </c>
      <c r="K119" s="22">
        <v>0</v>
      </c>
      <c r="L119" s="22">
        <v>0</v>
      </c>
      <c r="M119" s="22">
        <v>0</v>
      </c>
      <c r="N119" s="22">
        <v>173665</v>
      </c>
      <c r="O119" s="22">
        <v>133979</v>
      </c>
      <c r="P119" s="22">
        <v>0</v>
      </c>
      <c r="Q119" s="21">
        <v>3</v>
      </c>
      <c r="R119" s="26" t="s">
        <v>2</v>
      </c>
      <c r="S119" s="25">
        <v>24</v>
      </c>
      <c r="T119" s="21">
        <v>2018</v>
      </c>
      <c r="U119" s="22"/>
      <c r="V119" s="22"/>
      <c r="W119" s="22"/>
    </row>
    <row r="120" spans="1:23" x14ac:dyDescent="0.25">
      <c r="A120" s="26" t="s">
        <v>56</v>
      </c>
      <c r="B120" s="26" t="s">
        <v>275</v>
      </c>
      <c r="C120" s="25">
        <v>24</v>
      </c>
      <c r="D120" s="21">
        <v>283.73</v>
      </c>
      <c r="E120" s="21">
        <v>252.73</v>
      </c>
      <c r="F120" s="21">
        <v>56.75</v>
      </c>
      <c r="G120" s="21">
        <v>0</v>
      </c>
      <c r="H120" s="22">
        <v>5126888</v>
      </c>
      <c r="I120" s="22">
        <v>4574544</v>
      </c>
      <c r="J120" s="22">
        <v>0</v>
      </c>
      <c r="K120" s="22">
        <v>0</v>
      </c>
      <c r="L120" s="22">
        <v>0</v>
      </c>
      <c r="M120" s="22">
        <v>0</v>
      </c>
      <c r="N120" s="22">
        <v>159419</v>
      </c>
      <c r="O120" s="22">
        <v>122988</v>
      </c>
      <c r="P120" s="22">
        <v>0</v>
      </c>
      <c r="Q120" s="21">
        <v>3</v>
      </c>
      <c r="R120" s="26" t="s">
        <v>56</v>
      </c>
      <c r="S120" s="25">
        <v>24</v>
      </c>
      <c r="T120" s="21">
        <v>2018</v>
      </c>
      <c r="U120" s="22"/>
      <c r="V120" s="22"/>
      <c r="W120" s="22"/>
    </row>
    <row r="121" spans="1:23" x14ac:dyDescent="0.25">
      <c r="A121" s="26" t="s">
        <v>71</v>
      </c>
      <c r="B121" s="26" t="s">
        <v>290</v>
      </c>
      <c r="C121" s="25">
        <v>24</v>
      </c>
      <c r="D121" s="21">
        <v>54.430000000000007</v>
      </c>
      <c r="E121" s="21">
        <v>49.43</v>
      </c>
      <c r="F121" s="21">
        <v>23</v>
      </c>
      <c r="G121" s="21">
        <v>0</v>
      </c>
      <c r="H121" s="22">
        <v>1079392</v>
      </c>
      <c r="I121" s="22">
        <v>967472</v>
      </c>
      <c r="J121" s="22">
        <v>0</v>
      </c>
      <c r="K121" s="22">
        <v>49134</v>
      </c>
      <c r="L121" s="22">
        <v>0</v>
      </c>
      <c r="M121" s="22">
        <v>0</v>
      </c>
      <c r="N121" s="22">
        <v>30691</v>
      </c>
      <c r="O121" s="22">
        <v>23677</v>
      </c>
      <c r="P121" s="22">
        <v>0</v>
      </c>
      <c r="Q121" s="21">
        <v>3</v>
      </c>
      <c r="R121" s="26" t="s">
        <v>71</v>
      </c>
      <c r="S121" s="25">
        <v>24</v>
      </c>
      <c r="T121" s="21">
        <v>2018</v>
      </c>
      <c r="U121" s="22"/>
      <c r="V121" s="22"/>
      <c r="W121" s="22"/>
    </row>
    <row r="122" spans="1:23" x14ac:dyDescent="0.25">
      <c r="A122" s="26" t="s">
        <v>101</v>
      </c>
      <c r="B122" s="26" t="s">
        <v>320</v>
      </c>
      <c r="C122" s="25">
        <v>24</v>
      </c>
      <c r="D122" s="21">
        <v>90</v>
      </c>
      <c r="E122" s="21">
        <v>81</v>
      </c>
      <c r="F122" s="21">
        <v>7.5</v>
      </c>
      <c r="G122" s="21">
        <v>2</v>
      </c>
      <c r="H122" s="22">
        <v>1524994</v>
      </c>
      <c r="I122" s="22">
        <v>1294626</v>
      </c>
      <c r="J122" s="22">
        <v>0</v>
      </c>
      <c r="K122" s="22">
        <v>91241</v>
      </c>
      <c r="L122" s="22">
        <v>0</v>
      </c>
      <c r="M122" s="22">
        <v>0</v>
      </c>
      <c r="N122" s="22">
        <v>34988</v>
      </c>
      <c r="O122" s="22">
        <v>26993</v>
      </c>
      <c r="P122" s="22">
        <v>0</v>
      </c>
      <c r="Q122" s="21">
        <v>3</v>
      </c>
      <c r="R122" s="26" t="s">
        <v>101</v>
      </c>
      <c r="S122" s="25">
        <v>24</v>
      </c>
      <c r="T122" s="21">
        <v>2018</v>
      </c>
      <c r="U122" s="22"/>
      <c r="V122" s="22"/>
      <c r="W122" s="22"/>
    </row>
    <row r="123" spans="1:23" x14ac:dyDescent="0.25">
      <c r="A123" s="26" t="s">
        <v>134</v>
      </c>
      <c r="B123" s="26" t="s">
        <v>353</v>
      </c>
      <c r="C123" s="25">
        <v>24</v>
      </c>
      <c r="D123" s="21">
        <v>219.20000000000002</v>
      </c>
      <c r="E123" s="21">
        <v>200.20000000000002</v>
      </c>
      <c r="F123" s="21">
        <v>26.25</v>
      </c>
      <c r="G123" s="21">
        <v>0</v>
      </c>
      <c r="H123" s="22">
        <v>3710797</v>
      </c>
      <c r="I123" s="22">
        <v>3164828</v>
      </c>
      <c r="J123" s="22">
        <v>0</v>
      </c>
      <c r="K123" s="22">
        <v>67674</v>
      </c>
      <c r="L123" s="22">
        <v>0</v>
      </c>
      <c r="M123" s="22">
        <v>0</v>
      </c>
      <c r="N123" s="22">
        <v>70154</v>
      </c>
      <c r="O123" s="22">
        <v>54123</v>
      </c>
      <c r="P123" s="22">
        <v>0</v>
      </c>
      <c r="Q123" s="21">
        <v>3</v>
      </c>
      <c r="R123" s="26" t="s">
        <v>134</v>
      </c>
      <c r="S123" s="25">
        <v>24</v>
      </c>
      <c r="T123" s="21">
        <v>2018</v>
      </c>
      <c r="U123" s="22"/>
      <c r="V123" s="22"/>
      <c r="W123" s="22"/>
    </row>
    <row r="124" spans="1:23" x14ac:dyDescent="0.25">
      <c r="A124" s="26" t="s">
        <v>1172</v>
      </c>
      <c r="B124" s="26" t="s">
        <v>1171</v>
      </c>
      <c r="C124" s="25">
        <v>25</v>
      </c>
      <c r="D124" s="21">
        <v>0</v>
      </c>
      <c r="E124" s="21">
        <v>0</v>
      </c>
      <c r="F124" s="21">
        <v>0</v>
      </c>
      <c r="G124" s="21">
        <v>0</v>
      </c>
      <c r="H124" s="22">
        <v>0</v>
      </c>
      <c r="I124" s="22">
        <v>0</v>
      </c>
      <c r="J124" s="22">
        <v>0</v>
      </c>
      <c r="K124" s="22">
        <v>0</v>
      </c>
      <c r="L124" s="22">
        <v>0</v>
      </c>
      <c r="M124" s="22">
        <v>0</v>
      </c>
      <c r="N124" s="22">
        <v>0</v>
      </c>
      <c r="O124" s="22">
        <v>0</v>
      </c>
      <c r="P124" s="22">
        <v>0</v>
      </c>
      <c r="Q124" s="21">
        <v>0</v>
      </c>
      <c r="R124" s="26" t="s">
        <v>211</v>
      </c>
      <c r="S124" s="25">
        <v>25</v>
      </c>
      <c r="T124" s="21">
        <v>2018</v>
      </c>
      <c r="U124" s="22"/>
      <c r="V124" s="22"/>
      <c r="W124" s="22"/>
    </row>
    <row r="125" spans="1:23" x14ac:dyDescent="0.25">
      <c r="A125" s="26" t="s">
        <v>30</v>
      </c>
      <c r="B125" s="26" t="s">
        <v>249</v>
      </c>
      <c r="C125" s="25">
        <v>25</v>
      </c>
      <c r="D125" s="21">
        <v>365.6</v>
      </c>
      <c r="E125" s="21">
        <v>296.85000000000002</v>
      </c>
      <c r="F125" s="21">
        <v>65.77</v>
      </c>
      <c r="G125" s="21">
        <v>0</v>
      </c>
      <c r="H125" s="22">
        <v>5581756</v>
      </c>
      <c r="I125" s="22">
        <v>4903675</v>
      </c>
      <c r="J125" s="22">
        <v>378416</v>
      </c>
      <c r="K125" s="22">
        <v>0</v>
      </c>
      <c r="L125" s="22">
        <v>107095</v>
      </c>
      <c r="M125" s="22">
        <v>0</v>
      </c>
      <c r="N125" s="22">
        <v>275449</v>
      </c>
      <c r="O125" s="22">
        <v>212503</v>
      </c>
      <c r="P125" s="22">
        <v>0</v>
      </c>
      <c r="Q125" s="21">
        <v>1</v>
      </c>
      <c r="R125" s="26" t="s">
        <v>30</v>
      </c>
      <c r="S125" s="25">
        <v>25</v>
      </c>
      <c r="T125" s="21">
        <v>2018</v>
      </c>
      <c r="U125" s="22"/>
      <c r="V125" s="22"/>
      <c r="W125" s="22"/>
    </row>
    <row r="126" spans="1:23" x14ac:dyDescent="0.25">
      <c r="A126" s="26" t="s">
        <v>1170</v>
      </c>
      <c r="B126" s="26" t="s">
        <v>1169</v>
      </c>
      <c r="C126" s="25">
        <v>25</v>
      </c>
      <c r="D126" s="21">
        <v>0</v>
      </c>
      <c r="E126" s="21">
        <v>0</v>
      </c>
      <c r="F126" s="21">
        <v>0</v>
      </c>
      <c r="G126" s="21">
        <v>0</v>
      </c>
      <c r="H126" s="22">
        <v>0</v>
      </c>
      <c r="I126" s="22">
        <v>0</v>
      </c>
      <c r="J126" s="22">
        <v>0</v>
      </c>
      <c r="K126" s="22">
        <v>0</v>
      </c>
      <c r="L126" s="22">
        <v>0</v>
      </c>
      <c r="M126" s="22">
        <v>0</v>
      </c>
      <c r="N126" s="22">
        <v>0</v>
      </c>
      <c r="O126" s="22">
        <v>0</v>
      </c>
      <c r="P126" s="22">
        <v>0</v>
      </c>
      <c r="Q126" s="21">
        <v>0</v>
      </c>
      <c r="R126" s="26" t="s">
        <v>211</v>
      </c>
      <c r="S126" s="25">
        <v>25</v>
      </c>
      <c r="T126" s="21">
        <v>2018</v>
      </c>
      <c r="U126" s="22"/>
      <c r="V126" s="22"/>
      <c r="W126" s="22"/>
    </row>
    <row r="127" spans="1:23" x14ac:dyDescent="0.25">
      <c r="A127" s="26" t="s">
        <v>1168</v>
      </c>
      <c r="B127" s="26" t="s">
        <v>1167</v>
      </c>
      <c r="C127" s="25">
        <v>25</v>
      </c>
      <c r="D127" s="21">
        <v>0</v>
      </c>
      <c r="E127" s="21">
        <v>0</v>
      </c>
      <c r="F127" s="21">
        <v>0</v>
      </c>
      <c r="G127" s="21">
        <v>0</v>
      </c>
      <c r="H127" s="22">
        <v>0</v>
      </c>
      <c r="I127" s="22">
        <v>0</v>
      </c>
      <c r="J127" s="22">
        <v>0</v>
      </c>
      <c r="K127" s="22">
        <v>0</v>
      </c>
      <c r="L127" s="22">
        <v>0</v>
      </c>
      <c r="M127" s="22">
        <v>0</v>
      </c>
      <c r="N127" s="22">
        <v>0</v>
      </c>
      <c r="O127" s="22">
        <v>0</v>
      </c>
      <c r="P127" s="22">
        <v>0</v>
      </c>
      <c r="Q127" s="21">
        <v>0</v>
      </c>
      <c r="R127" s="26" t="s">
        <v>211</v>
      </c>
      <c r="S127" s="25">
        <v>25</v>
      </c>
      <c r="T127" s="21">
        <v>2018</v>
      </c>
      <c r="U127" s="22"/>
      <c r="V127" s="22"/>
      <c r="W127" s="22"/>
    </row>
    <row r="128" spans="1:23" x14ac:dyDescent="0.25">
      <c r="A128" s="26" t="s">
        <v>1166</v>
      </c>
      <c r="B128" s="26" t="s">
        <v>1165</v>
      </c>
      <c r="C128" s="25">
        <v>25</v>
      </c>
      <c r="D128" s="21">
        <v>0</v>
      </c>
      <c r="E128" s="21">
        <v>0</v>
      </c>
      <c r="F128" s="21">
        <v>0</v>
      </c>
      <c r="G128" s="21">
        <v>0</v>
      </c>
      <c r="H128" s="22">
        <v>0</v>
      </c>
      <c r="I128" s="22">
        <v>0</v>
      </c>
      <c r="J128" s="22">
        <v>0</v>
      </c>
      <c r="K128" s="22">
        <v>0</v>
      </c>
      <c r="L128" s="22">
        <v>0</v>
      </c>
      <c r="M128" s="22">
        <v>0</v>
      </c>
      <c r="N128" s="22">
        <v>0</v>
      </c>
      <c r="O128" s="22">
        <v>0</v>
      </c>
      <c r="P128" s="22">
        <v>0</v>
      </c>
      <c r="Q128" s="21">
        <v>0</v>
      </c>
      <c r="R128" s="26" t="s">
        <v>211</v>
      </c>
      <c r="S128" s="25">
        <v>25</v>
      </c>
      <c r="T128" s="21">
        <v>2018</v>
      </c>
      <c r="U128" s="22"/>
      <c r="V128" s="22"/>
      <c r="W128" s="22"/>
    </row>
    <row r="129" spans="1:23" x14ac:dyDescent="0.25">
      <c r="A129" s="26" t="s">
        <v>1164</v>
      </c>
      <c r="B129" s="26" t="s">
        <v>1163</v>
      </c>
      <c r="C129" s="25">
        <v>25</v>
      </c>
      <c r="D129" s="21">
        <v>0</v>
      </c>
      <c r="E129" s="21">
        <v>0</v>
      </c>
      <c r="F129" s="21">
        <v>0</v>
      </c>
      <c r="G129" s="21">
        <v>0</v>
      </c>
      <c r="H129" s="22">
        <v>0</v>
      </c>
      <c r="I129" s="22">
        <v>0</v>
      </c>
      <c r="J129" s="22">
        <v>0</v>
      </c>
      <c r="K129" s="22">
        <v>0</v>
      </c>
      <c r="L129" s="22">
        <v>0</v>
      </c>
      <c r="M129" s="22">
        <v>0</v>
      </c>
      <c r="N129" s="22">
        <v>0</v>
      </c>
      <c r="O129" s="22">
        <v>0</v>
      </c>
      <c r="P129" s="22">
        <v>0</v>
      </c>
      <c r="Q129" s="21">
        <v>0</v>
      </c>
      <c r="R129" s="26" t="s">
        <v>211</v>
      </c>
      <c r="S129" s="25">
        <v>25</v>
      </c>
      <c r="T129" s="21">
        <v>2018</v>
      </c>
      <c r="U129" s="22"/>
      <c r="V129" s="22"/>
      <c r="W129" s="22"/>
    </row>
    <row r="130" spans="1:23" x14ac:dyDescent="0.25">
      <c r="A130" s="32" t="s">
        <v>211</v>
      </c>
      <c r="B130" s="32" t="s">
        <v>430</v>
      </c>
      <c r="C130" s="31">
        <v>25</v>
      </c>
      <c r="D130" s="21">
        <v>741.81999999999994</v>
      </c>
      <c r="E130" s="21">
        <v>636.32000000000005</v>
      </c>
      <c r="F130" s="21">
        <v>179.54</v>
      </c>
      <c r="G130" s="21">
        <v>0.61</v>
      </c>
      <c r="H130" s="22">
        <v>12858361</v>
      </c>
      <c r="I130" s="22">
        <v>10642622</v>
      </c>
      <c r="J130" s="22">
        <v>970296</v>
      </c>
      <c r="K130" s="22">
        <v>118251</v>
      </c>
      <c r="L130" s="22">
        <v>267682</v>
      </c>
      <c r="M130" s="22">
        <v>0</v>
      </c>
      <c r="N130" s="22">
        <v>937813</v>
      </c>
      <c r="O130" s="22">
        <v>723503</v>
      </c>
      <c r="P130" s="22">
        <v>0</v>
      </c>
      <c r="Q130" s="21">
        <v>1</v>
      </c>
      <c r="R130" s="32" t="s">
        <v>211</v>
      </c>
      <c r="S130" s="31">
        <v>25</v>
      </c>
      <c r="T130" s="21">
        <v>2018</v>
      </c>
      <c r="U130" s="22"/>
      <c r="V130" s="22"/>
      <c r="W130" s="22"/>
    </row>
    <row r="131" spans="1:23" x14ac:dyDescent="0.25">
      <c r="A131" s="32" t="s">
        <v>212</v>
      </c>
      <c r="B131" s="32" t="s">
        <v>430</v>
      </c>
      <c r="C131" s="31">
        <v>25</v>
      </c>
      <c r="D131" s="21">
        <v>683.05000000000007</v>
      </c>
      <c r="E131" s="21">
        <v>683.05000000000007</v>
      </c>
      <c r="F131" s="21">
        <v>154.19</v>
      </c>
      <c r="G131" s="21">
        <v>0.39</v>
      </c>
      <c r="H131" s="22">
        <v>16935534</v>
      </c>
      <c r="I131" s="22">
        <v>12372826</v>
      </c>
      <c r="J131" s="22">
        <v>151126</v>
      </c>
      <c r="K131" s="22">
        <v>0</v>
      </c>
      <c r="L131" s="22">
        <v>269013</v>
      </c>
      <c r="M131" s="22">
        <v>0</v>
      </c>
      <c r="N131" s="22">
        <v>322608</v>
      </c>
      <c r="O131" s="22">
        <v>248886</v>
      </c>
      <c r="P131" s="22">
        <v>0</v>
      </c>
      <c r="Q131" s="21">
        <v>1</v>
      </c>
      <c r="R131" s="32" t="s">
        <v>212</v>
      </c>
      <c r="S131" s="31">
        <v>25</v>
      </c>
      <c r="T131" s="21">
        <v>2018</v>
      </c>
      <c r="U131" s="22"/>
      <c r="V131" s="22"/>
      <c r="W131" s="22"/>
    </row>
    <row r="132" spans="1:23" x14ac:dyDescent="0.25">
      <c r="A132" s="26" t="s">
        <v>1162</v>
      </c>
      <c r="B132" s="26" t="s">
        <v>1161</v>
      </c>
      <c r="C132" s="25">
        <v>26</v>
      </c>
      <c r="D132" s="21">
        <v>0</v>
      </c>
      <c r="E132" s="21">
        <v>0</v>
      </c>
      <c r="F132" s="21">
        <v>0</v>
      </c>
      <c r="G132" s="21">
        <v>0</v>
      </c>
      <c r="H132" s="22">
        <v>0</v>
      </c>
      <c r="I132" s="22">
        <v>0</v>
      </c>
      <c r="J132" s="22">
        <v>0</v>
      </c>
      <c r="K132" s="22">
        <v>0</v>
      </c>
      <c r="L132" s="22">
        <v>0</v>
      </c>
      <c r="M132" s="22">
        <v>0</v>
      </c>
      <c r="N132" s="22">
        <v>0</v>
      </c>
      <c r="O132" s="22">
        <v>0</v>
      </c>
      <c r="P132" s="22">
        <v>0</v>
      </c>
      <c r="Q132" s="21">
        <v>0</v>
      </c>
      <c r="R132" s="26" t="s">
        <v>203</v>
      </c>
      <c r="S132" s="25">
        <v>26</v>
      </c>
      <c r="T132" s="21">
        <v>2018</v>
      </c>
      <c r="U132" s="22"/>
      <c r="V132" s="22"/>
      <c r="W132" s="22"/>
    </row>
    <row r="133" spans="1:23" x14ac:dyDescent="0.25">
      <c r="A133" s="26" t="s">
        <v>1160</v>
      </c>
      <c r="B133" s="26" t="s">
        <v>1159</v>
      </c>
      <c r="C133" s="25">
        <v>26</v>
      </c>
      <c r="D133" s="21">
        <v>0</v>
      </c>
      <c r="E133" s="21">
        <v>0</v>
      </c>
      <c r="F133" s="21">
        <v>0</v>
      </c>
      <c r="G133" s="21">
        <v>0</v>
      </c>
      <c r="H133" s="22">
        <v>0</v>
      </c>
      <c r="I133" s="22">
        <v>0</v>
      </c>
      <c r="J133" s="22">
        <v>0</v>
      </c>
      <c r="K133" s="22">
        <v>0</v>
      </c>
      <c r="L133" s="22">
        <v>0</v>
      </c>
      <c r="M133" s="22">
        <v>0</v>
      </c>
      <c r="N133" s="22">
        <v>0</v>
      </c>
      <c r="O133" s="22">
        <v>0</v>
      </c>
      <c r="P133" s="22">
        <v>0</v>
      </c>
      <c r="Q133" s="21">
        <v>0</v>
      </c>
      <c r="R133" s="26" t="s">
        <v>203</v>
      </c>
      <c r="S133" s="25">
        <v>26</v>
      </c>
      <c r="T133" s="21">
        <v>2018</v>
      </c>
      <c r="U133" s="22"/>
      <c r="V133" s="22"/>
      <c r="W133" s="22"/>
    </row>
    <row r="134" spans="1:23" x14ac:dyDescent="0.25">
      <c r="A134" s="26" t="s">
        <v>140</v>
      </c>
      <c r="B134" s="26" t="s">
        <v>359</v>
      </c>
      <c r="C134" s="25">
        <v>26</v>
      </c>
      <c r="D134" s="21">
        <v>788.13</v>
      </c>
      <c r="E134" s="21">
        <v>704.33</v>
      </c>
      <c r="F134" s="21">
        <v>51.75</v>
      </c>
      <c r="G134" s="21">
        <v>2</v>
      </c>
      <c r="H134" s="22">
        <v>11932700</v>
      </c>
      <c r="I134" s="22">
        <v>11187075</v>
      </c>
      <c r="J134" s="22">
        <v>60425</v>
      </c>
      <c r="K134" s="22">
        <v>0</v>
      </c>
      <c r="L134" s="22">
        <v>0</v>
      </c>
      <c r="M134" s="22">
        <v>0</v>
      </c>
      <c r="N134" s="22">
        <v>0</v>
      </c>
      <c r="O134" s="22">
        <v>0</v>
      </c>
      <c r="P134" s="22">
        <v>0</v>
      </c>
      <c r="Q134" s="21">
        <v>1</v>
      </c>
      <c r="R134" s="26" t="s">
        <v>140</v>
      </c>
      <c r="S134" s="25">
        <v>26</v>
      </c>
      <c r="T134" s="21">
        <v>2018</v>
      </c>
      <c r="U134" s="22"/>
      <c r="V134" s="22"/>
      <c r="W134" s="22"/>
    </row>
    <row r="135" spans="1:23" x14ac:dyDescent="0.25">
      <c r="A135" s="24" t="s">
        <v>203</v>
      </c>
      <c r="B135" s="24" t="s">
        <v>422</v>
      </c>
      <c r="C135" s="23">
        <v>26</v>
      </c>
      <c r="D135" s="21">
        <v>866.25999999999976</v>
      </c>
      <c r="E135" s="21">
        <v>776.11</v>
      </c>
      <c r="F135" s="21">
        <v>199.25</v>
      </c>
      <c r="G135" s="21">
        <v>4</v>
      </c>
      <c r="H135" s="22">
        <v>14088375</v>
      </c>
      <c r="I135" s="22">
        <v>12859175</v>
      </c>
      <c r="J135" s="22">
        <v>1019252</v>
      </c>
      <c r="K135" s="22">
        <v>26668</v>
      </c>
      <c r="L135" s="22">
        <v>0</v>
      </c>
      <c r="M135" s="22">
        <v>0</v>
      </c>
      <c r="N135" s="22">
        <v>0</v>
      </c>
      <c r="O135" s="22">
        <v>0</v>
      </c>
      <c r="P135" s="22">
        <v>0</v>
      </c>
      <c r="Q135" s="21">
        <v>1</v>
      </c>
      <c r="R135" s="24" t="s">
        <v>203</v>
      </c>
      <c r="S135" s="23">
        <v>26</v>
      </c>
      <c r="T135" s="21">
        <v>2018</v>
      </c>
      <c r="U135" s="22"/>
      <c r="V135" s="22"/>
      <c r="W135" s="22"/>
    </row>
    <row r="136" spans="1:23" x14ac:dyDescent="0.25">
      <c r="A136" s="26" t="s">
        <v>18</v>
      </c>
      <c r="B136" s="26" t="s">
        <v>237</v>
      </c>
      <c r="C136" s="25">
        <v>27</v>
      </c>
      <c r="D136" s="21">
        <v>268.63</v>
      </c>
      <c r="E136" s="21">
        <v>220.63</v>
      </c>
      <c r="F136" s="21">
        <v>61.89</v>
      </c>
      <c r="G136" s="21">
        <v>0.62</v>
      </c>
      <c r="H136" s="22">
        <v>4390237</v>
      </c>
      <c r="I136" s="22">
        <v>3572960</v>
      </c>
      <c r="J136" s="22">
        <v>367483</v>
      </c>
      <c r="K136" s="22">
        <v>0</v>
      </c>
      <c r="L136" s="22">
        <v>34537</v>
      </c>
      <c r="M136" s="22">
        <v>0</v>
      </c>
      <c r="N136" s="22">
        <v>260587</v>
      </c>
      <c r="O136" s="22">
        <v>201038</v>
      </c>
      <c r="P136" s="22">
        <v>0</v>
      </c>
      <c r="Q136" s="21">
        <v>1</v>
      </c>
      <c r="R136" s="26" t="s">
        <v>18</v>
      </c>
      <c r="S136" s="25">
        <v>27</v>
      </c>
      <c r="T136" s="21">
        <v>2018</v>
      </c>
      <c r="U136" s="22"/>
      <c r="V136" s="22"/>
      <c r="W136" s="22"/>
    </row>
    <row r="137" spans="1:23" x14ac:dyDescent="0.25">
      <c r="A137" s="26" t="s">
        <v>1158</v>
      </c>
      <c r="B137" s="26" t="s">
        <v>1157</v>
      </c>
      <c r="C137" s="25">
        <v>27</v>
      </c>
      <c r="D137" s="21">
        <v>0</v>
      </c>
      <c r="E137" s="21">
        <v>0</v>
      </c>
      <c r="F137" s="21">
        <v>0</v>
      </c>
      <c r="G137" s="21">
        <v>0</v>
      </c>
      <c r="H137" s="22">
        <v>0</v>
      </c>
      <c r="I137" s="22">
        <v>0</v>
      </c>
      <c r="J137" s="22">
        <v>0</v>
      </c>
      <c r="K137" s="22">
        <v>0</v>
      </c>
      <c r="L137" s="22">
        <v>0</v>
      </c>
      <c r="M137" s="22">
        <v>0</v>
      </c>
      <c r="N137" s="22">
        <v>0</v>
      </c>
      <c r="O137" s="22">
        <v>0</v>
      </c>
      <c r="P137" s="22">
        <v>0</v>
      </c>
      <c r="Q137" s="21">
        <v>0</v>
      </c>
      <c r="R137" s="26" t="s">
        <v>195</v>
      </c>
      <c r="S137" s="25">
        <v>27</v>
      </c>
      <c r="T137" s="21">
        <v>2018</v>
      </c>
      <c r="U137" s="22"/>
      <c r="V137" s="22"/>
      <c r="W137" s="22"/>
    </row>
    <row r="138" spans="1:23" x14ac:dyDescent="0.25">
      <c r="A138" s="26" t="s">
        <v>94</v>
      </c>
      <c r="B138" s="26" t="s">
        <v>313</v>
      </c>
      <c r="C138" s="25">
        <v>27</v>
      </c>
      <c r="D138" s="21">
        <v>144</v>
      </c>
      <c r="E138" s="21">
        <v>137</v>
      </c>
      <c r="F138" s="21">
        <v>37.1</v>
      </c>
      <c r="G138" s="21">
        <v>1.78</v>
      </c>
      <c r="H138" s="22">
        <v>2624715</v>
      </c>
      <c r="I138" s="22">
        <v>1836342</v>
      </c>
      <c r="J138" s="22">
        <v>187784</v>
      </c>
      <c r="K138" s="22">
        <v>0</v>
      </c>
      <c r="L138" s="22">
        <v>36422</v>
      </c>
      <c r="M138" s="22">
        <v>0</v>
      </c>
      <c r="N138" s="22">
        <v>185744</v>
      </c>
      <c r="O138" s="22">
        <v>143298</v>
      </c>
      <c r="P138" s="22">
        <v>0</v>
      </c>
      <c r="Q138" s="21">
        <v>1</v>
      </c>
      <c r="R138" s="26" t="s">
        <v>94</v>
      </c>
      <c r="S138" s="25">
        <v>27</v>
      </c>
      <c r="T138" s="21">
        <v>2018</v>
      </c>
      <c r="U138" s="22"/>
      <c r="V138" s="22"/>
      <c r="W138" s="22"/>
    </row>
    <row r="139" spans="1:23" x14ac:dyDescent="0.25">
      <c r="A139" s="26" t="s">
        <v>146</v>
      </c>
      <c r="B139" s="26" t="s">
        <v>365</v>
      </c>
      <c r="C139" s="25">
        <v>27</v>
      </c>
      <c r="D139" s="21">
        <v>431</v>
      </c>
      <c r="E139" s="21">
        <v>394</v>
      </c>
      <c r="F139" s="21">
        <v>45.75</v>
      </c>
      <c r="G139" s="21">
        <v>0</v>
      </c>
      <c r="H139" s="22">
        <v>8821786</v>
      </c>
      <c r="I139" s="22">
        <v>7839413</v>
      </c>
      <c r="J139" s="22">
        <v>73994</v>
      </c>
      <c r="K139" s="22">
        <v>0</v>
      </c>
      <c r="L139" s="22">
        <v>57450</v>
      </c>
      <c r="M139" s="22">
        <v>0</v>
      </c>
      <c r="N139" s="22">
        <v>161962</v>
      </c>
      <c r="O139" s="22">
        <v>124950</v>
      </c>
      <c r="P139" s="22">
        <v>0</v>
      </c>
      <c r="Q139" s="21">
        <v>3</v>
      </c>
      <c r="R139" s="26" t="s">
        <v>146</v>
      </c>
      <c r="S139" s="25">
        <v>27</v>
      </c>
      <c r="T139" s="21">
        <v>2018</v>
      </c>
      <c r="U139" s="22"/>
      <c r="V139" s="22"/>
      <c r="W139" s="22"/>
    </row>
    <row r="140" spans="1:23" x14ac:dyDescent="0.25">
      <c r="A140" s="26" t="s">
        <v>1156</v>
      </c>
      <c r="B140" s="26" t="s">
        <v>1155</v>
      </c>
      <c r="C140" s="25">
        <v>27</v>
      </c>
      <c r="D140" s="21">
        <v>0</v>
      </c>
      <c r="E140" s="21">
        <v>0</v>
      </c>
      <c r="F140" s="21">
        <v>0</v>
      </c>
      <c r="G140" s="21">
        <v>0</v>
      </c>
      <c r="H140" s="22">
        <v>0</v>
      </c>
      <c r="I140" s="22">
        <v>0</v>
      </c>
      <c r="J140" s="22">
        <v>0</v>
      </c>
      <c r="K140" s="22">
        <v>0</v>
      </c>
      <c r="L140" s="22">
        <v>0</v>
      </c>
      <c r="M140" s="22">
        <v>0</v>
      </c>
      <c r="N140" s="22">
        <v>0</v>
      </c>
      <c r="O140" s="22">
        <v>0</v>
      </c>
      <c r="P140" s="22">
        <v>0</v>
      </c>
      <c r="Q140" s="21">
        <v>0</v>
      </c>
      <c r="R140" s="26" t="s">
        <v>195</v>
      </c>
      <c r="S140" s="25">
        <v>27</v>
      </c>
      <c r="T140" s="21">
        <v>2018</v>
      </c>
      <c r="U140" s="22"/>
      <c r="V140" s="22"/>
      <c r="W140" s="22"/>
    </row>
    <row r="141" spans="1:23" x14ac:dyDescent="0.25">
      <c r="A141" s="28" t="s">
        <v>190</v>
      </c>
      <c r="B141" s="28" t="s">
        <v>409</v>
      </c>
      <c r="C141" s="27">
        <v>27</v>
      </c>
      <c r="D141" s="21">
        <v>272.83</v>
      </c>
      <c r="E141" s="21">
        <v>272.83</v>
      </c>
      <c r="F141" s="21">
        <v>64.009999999999991</v>
      </c>
      <c r="G141" s="21">
        <v>1.6</v>
      </c>
      <c r="H141" s="22">
        <v>9156341</v>
      </c>
      <c r="I141" s="22">
        <v>4907670</v>
      </c>
      <c r="J141" s="22">
        <v>88242</v>
      </c>
      <c r="K141" s="22">
        <v>0</v>
      </c>
      <c r="L141" s="22">
        <v>110119</v>
      </c>
      <c r="M141" s="22">
        <v>0</v>
      </c>
      <c r="N141" s="22">
        <v>172809</v>
      </c>
      <c r="O141" s="22">
        <v>133319</v>
      </c>
      <c r="P141" s="22">
        <v>0</v>
      </c>
      <c r="Q141" s="21">
        <v>1</v>
      </c>
      <c r="R141" s="28" t="s">
        <v>190</v>
      </c>
      <c r="S141" s="27">
        <v>27</v>
      </c>
      <c r="T141" s="21">
        <v>2018</v>
      </c>
      <c r="U141" s="22"/>
      <c r="V141" s="22"/>
      <c r="W141" s="22"/>
    </row>
    <row r="142" spans="1:23" x14ac:dyDescent="0.25">
      <c r="A142" s="24" t="s">
        <v>195</v>
      </c>
      <c r="B142" s="24" t="s">
        <v>414</v>
      </c>
      <c r="C142" s="23">
        <v>27</v>
      </c>
      <c r="D142" s="21">
        <v>359.42</v>
      </c>
      <c r="E142" s="21">
        <v>330.42</v>
      </c>
      <c r="F142" s="21">
        <v>99.75</v>
      </c>
      <c r="G142" s="21">
        <v>0</v>
      </c>
      <c r="H142" s="22">
        <v>6585567</v>
      </c>
      <c r="I142" s="22">
        <v>5329549</v>
      </c>
      <c r="J142" s="22">
        <v>332424</v>
      </c>
      <c r="K142" s="22">
        <v>0</v>
      </c>
      <c r="L142" s="22">
        <v>114184</v>
      </c>
      <c r="M142" s="22">
        <v>0</v>
      </c>
      <c r="N142" s="22">
        <v>154596</v>
      </c>
      <c r="O142" s="22">
        <v>119267</v>
      </c>
      <c r="P142" s="22">
        <v>0</v>
      </c>
      <c r="Q142" s="21">
        <v>3</v>
      </c>
      <c r="R142" s="24" t="s">
        <v>195</v>
      </c>
      <c r="S142" s="23">
        <v>27</v>
      </c>
      <c r="T142" s="21">
        <v>2018</v>
      </c>
      <c r="U142" s="22"/>
      <c r="V142" s="22"/>
      <c r="W142" s="22"/>
    </row>
    <row r="143" spans="1:23" x14ac:dyDescent="0.25">
      <c r="A143" s="26" t="s">
        <v>1154</v>
      </c>
      <c r="B143" s="26" t="s">
        <v>1153</v>
      </c>
      <c r="C143" s="25">
        <v>28</v>
      </c>
      <c r="D143" s="21">
        <v>0</v>
      </c>
      <c r="E143" s="21">
        <v>0</v>
      </c>
      <c r="F143" s="21">
        <v>0</v>
      </c>
      <c r="G143" s="21">
        <v>0</v>
      </c>
      <c r="H143" s="22">
        <v>0</v>
      </c>
      <c r="I143" s="22">
        <v>0</v>
      </c>
      <c r="J143" s="22">
        <v>0</v>
      </c>
      <c r="K143" s="22">
        <v>0</v>
      </c>
      <c r="L143" s="22">
        <v>0</v>
      </c>
      <c r="M143" s="22">
        <v>0</v>
      </c>
      <c r="N143" s="22">
        <v>0</v>
      </c>
      <c r="O143" s="22">
        <v>0</v>
      </c>
      <c r="P143" s="22">
        <v>0</v>
      </c>
      <c r="Q143" s="21">
        <v>0</v>
      </c>
      <c r="R143" s="26" t="s">
        <v>213</v>
      </c>
      <c r="S143" s="25">
        <v>28</v>
      </c>
      <c r="T143" s="21">
        <v>2018</v>
      </c>
      <c r="U143" s="22"/>
      <c r="V143" s="22"/>
      <c r="W143" s="22"/>
    </row>
    <row r="144" spans="1:23" x14ac:dyDescent="0.25">
      <c r="A144" s="26" t="s">
        <v>1152</v>
      </c>
      <c r="B144" s="26" t="s">
        <v>1151</v>
      </c>
      <c r="C144" s="25">
        <v>28</v>
      </c>
      <c r="D144" s="21">
        <v>0</v>
      </c>
      <c r="E144" s="21">
        <v>0</v>
      </c>
      <c r="F144" s="21">
        <v>0</v>
      </c>
      <c r="G144" s="21">
        <v>0</v>
      </c>
      <c r="H144" s="22">
        <v>0</v>
      </c>
      <c r="I144" s="22">
        <v>0</v>
      </c>
      <c r="J144" s="22">
        <v>0</v>
      </c>
      <c r="K144" s="22">
        <v>0</v>
      </c>
      <c r="L144" s="22">
        <v>0</v>
      </c>
      <c r="M144" s="22">
        <v>0</v>
      </c>
      <c r="N144" s="22">
        <v>0</v>
      </c>
      <c r="O144" s="22">
        <v>0</v>
      </c>
      <c r="P144" s="22">
        <v>0</v>
      </c>
      <c r="Q144" s="21">
        <v>0</v>
      </c>
      <c r="R144" s="26" t="s">
        <v>213</v>
      </c>
      <c r="S144" s="25">
        <v>28</v>
      </c>
      <c r="T144" s="21">
        <v>2018</v>
      </c>
      <c r="U144" s="22"/>
      <c r="V144" s="22"/>
      <c r="W144" s="22"/>
    </row>
    <row r="145" spans="1:23" x14ac:dyDescent="0.25">
      <c r="A145" s="26" t="s">
        <v>1150</v>
      </c>
      <c r="B145" s="26" t="s">
        <v>1149</v>
      </c>
      <c r="C145" s="25">
        <v>28</v>
      </c>
      <c r="D145" s="21">
        <v>0</v>
      </c>
      <c r="E145" s="21">
        <v>0</v>
      </c>
      <c r="F145" s="21">
        <v>0</v>
      </c>
      <c r="G145" s="21">
        <v>0</v>
      </c>
      <c r="H145" s="22">
        <v>0</v>
      </c>
      <c r="I145" s="22">
        <v>0</v>
      </c>
      <c r="J145" s="22">
        <v>0</v>
      </c>
      <c r="K145" s="22">
        <v>0</v>
      </c>
      <c r="L145" s="22">
        <v>0</v>
      </c>
      <c r="M145" s="22">
        <v>0</v>
      </c>
      <c r="N145" s="22">
        <v>0</v>
      </c>
      <c r="O145" s="22">
        <v>0</v>
      </c>
      <c r="P145" s="22">
        <v>0</v>
      </c>
      <c r="Q145" s="21">
        <v>0</v>
      </c>
      <c r="R145" s="26" t="s">
        <v>213</v>
      </c>
      <c r="S145" s="25">
        <v>28</v>
      </c>
      <c r="T145" s="21">
        <v>2018</v>
      </c>
      <c r="U145" s="22"/>
      <c r="V145" s="22"/>
      <c r="W145" s="22"/>
    </row>
    <row r="146" spans="1:23" x14ac:dyDescent="0.25">
      <c r="A146" s="24" t="s">
        <v>213</v>
      </c>
      <c r="B146" s="24" t="s">
        <v>431</v>
      </c>
      <c r="C146" s="23">
        <v>28</v>
      </c>
      <c r="D146" s="21">
        <v>829.31</v>
      </c>
      <c r="E146" s="21">
        <v>785.31000000000006</v>
      </c>
      <c r="F146" s="21">
        <v>199.25</v>
      </c>
      <c r="G146" s="21">
        <v>4</v>
      </c>
      <c r="H146" s="22">
        <v>16307278</v>
      </c>
      <c r="I146" s="22">
        <v>13547230</v>
      </c>
      <c r="J146" s="22">
        <v>1024493</v>
      </c>
      <c r="K146" s="22">
        <v>177706</v>
      </c>
      <c r="L146" s="22">
        <v>0</v>
      </c>
      <c r="M146" s="22">
        <v>0</v>
      </c>
      <c r="N146" s="22">
        <v>0</v>
      </c>
      <c r="O146" s="22">
        <v>0</v>
      </c>
      <c r="P146" s="22">
        <v>0</v>
      </c>
      <c r="Q146" s="21">
        <v>1</v>
      </c>
      <c r="R146" s="24" t="s">
        <v>213</v>
      </c>
      <c r="S146" s="23">
        <v>28</v>
      </c>
      <c r="T146" s="21">
        <v>2018</v>
      </c>
      <c r="U146" s="22"/>
      <c r="V146" s="22"/>
      <c r="W146" s="22"/>
    </row>
    <row r="147" spans="1:23" x14ac:dyDescent="0.25">
      <c r="A147" s="26" t="s">
        <v>104</v>
      </c>
      <c r="B147" s="26" t="s">
        <v>323</v>
      </c>
      <c r="C147" s="25">
        <v>29</v>
      </c>
      <c r="D147" s="21">
        <v>158.91999999999999</v>
      </c>
      <c r="E147" s="21">
        <v>147.91999999999999</v>
      </c>
      <c r="F147" s="21">
        <v>22</v>
      </c>
      <c r="G147" s="21">
        <v>0</v>
      </c>
      <c r="H147" s="22">
        <v>2578793</v>
      </c>
      <c r="I147" s="22">
        <v>2289523</v>
      </c>
      <c r="J147" s="22">
        <v>107313</v>
      </c>
      <c r="K147" s="22">
        <v>116037</v>
      </c>
      <c r="L147" s="22">
        <v>22877</v>
      </c>
      <c r="M147" s="22">
        <v>0</v>
      </c>
      <c r="N147" s="22">
        <v>0</v>
      </c>
      <c r="O147" s="22">
        <v>0</v>
      </c>
      <c r="P147" s="22">
        <v>0</v>
      </c>
      <c r="Q147" s="21">
        <v>3</v>
      </c>
      <c r="R147" s="26" t="s">
        <v>104</v>
      </c>
      <c r="S147" s="25">
        <v>29</v>
      </c>
      <c r="T147" s="21">
        <v>2018</v>
      </c>
      <c r="U147" s="22"/>
      <c r="V147" s="22"/>
      <c r="W147" s="22"/>
    </row>
    <row r="148" spans="1:23" x14ac:dyDescent="0.25">
      <c r="A148" s="26" t="s">
        <v>154</v>
      </c>
      <c r="B148" s="26" t="s">
        <v>373</v>
      </c>
      <c r="C148" s="25">
        <v>29</v>
      </c>
      <c r="D148" s="21">
        <v>123.95</v>
      </c>
      <c r="E148" s="21">
        <v>117.35</v>
      </c>
      <c r="F148" s="21">
        <v>27.25</v>
      </c>
      <c r="G148" s="21">
        <v>0</v>
      </c>
      <c r="H148" s="22">
        <v>2233277</v>
      </c>
      <c r="I148" s="22">
        <v>1855635</v>
      </c>
      <c r="J148" s="22">
        <v>89385</v>
      </c>
      <c r="K148" s="22">
        <v>107904</v>
      </c>
      <c r="L148" s="22">
        <v>25024</v>
      </c>
      <c r="M148" s="22">
        <v>0</v>
      </c>
      <c r="N148" s="22">
        <v>0</v>
      </c>
      <c r="O148" s="22">
        <v>0</v>
      </c>
      <c r="P148" s="22">
        <v>0</v>
      </c>
      <c r="Q148" s="21">
        <v>3</v>
      </c>
      <c r="R148" s="26" t="s">
        <v>154</v>
      </c>
      <c r="S148" s="25">
        <v>29</v>
      </c>
      <c r="T148" s="21">
        <v>2018</v>
      </c>
      <c r="U148" s="22"/>
      <c r="V148" s="22"/>
      <c r="W148" s="22"/>
    </row>
    <row r="149" spans="1:23" x14ac:dyDescent="0.25">
      <c r="A149" s="26" t="s">
        <v>165</v>
      </c>
      <c r="B149" s="26" t="s">
        <v>384</v>
      </c>
      <c r="C149" s="25">
        <v>29</v>
      </c>
      <c r="D149" s="21">
        <v>491.55999999999995</v>
      </c>
      <c r="E149" s="21">
        <v>449.26</v>
      </c>
      <c r="F149" s="21">
        <v>96.5</v>
      </c>
      <c r="G149" s="21">
        <v>0</v>
      </c>
      <c r="H149" s="22">
        <v>8158722</v>
      </c>
      <c r="I149" s="22">
        <v>7478377</v>
      </c>
      <c r="J149" s="22">
        <v>120252</v>
      </c>
      <c r="K149" s="22">
        <v>0</v>
      </c>
      <c r="L149" s="22">
        <v>153952</v>
      </c>
      <c r="M149" s="22">
        <v>0</v>
      </c>
      <c r="N149" s="22">
        <v>0</v>
      </c>
      <c r="O149" s="22">
        <v>0</v>
      </c>
      <c r="P149" s="22">
        <v>0</v>
      </c>
      <c r="Q149" s="21">
        <v>1</v>
      </c>
      <c r="R149" s="26" t="s">
        <v>165</v>
      </c>
      <c r="S149" s="25">
        <v>29</v>
      </c>
      <c r="T149" s="21">
        <v>2018</v>
      </c>
      <c r="U149" s="22"/>
      <c r="V149" s="22"/>
      <c r="W149" s="22"/>
    </row>
    <row r="150" spans="1:23" x14ac:dyDescent="0.25">
      <c r="A150" s="26" t="s">
        <v>16</v>
      </c>
      <c r="B150" s="26" t="s">
        <v>235</v>
      </c>
      <c r="C150" s="25">
        <v>30</v>
      </c>
      <c r="D150" s="21">
        <v>251.69</v>
      </c>
      <c r="E150" s="21">
        <v>230.39</v>
      </c>
      <c r="F150" s="21">
        <v>76.5</v>
      </c>
      <c r="G150" s="21">
        <v>0</v>
      </c>
      <c r="H150" s="22">
        <v>5319020</v>
      </c>
      <c r="I150" s="22">
        <v>4763020</v>
      </c>
      <c r="J150" s="22">
        <v>218112</v>
      </c>
      <c r="K150" s="22">
        <v>0</v>
      </c>
      <c r="L150" s="22">
        <v>73792</v>
      </c>
      <c r="M150" s="22">
        <v>0</v>
      </c>
      <c r="N150" s="22">
        <v>0</v>
      </c>
      <c r="O150" s="22">
        <v>0</v>
      </c>
      <c r="P150" s="22">
        <v>0</v>
      </c>
      <c r="Q150" s="21">
        <v>1</v>
      </c>
      <c r="R150" s="26" t="s">
        <v>16</v>
      </c>
      <c r="S150" s="25">
        <v>30</v>
      </c>
      <c r="T150" s="21">
        <v>2018</v>
      </c>
      <c r="U150" s="22"/>
      <c r="V150" s="22"/>
      <c r="W150" s="22"/>
    </row>
    <row r="151" spans="1:23" x14ac:dyDescent="0.25">
      <c r="A151" s="26" t="s">
        <v>34</v>
      </c>
      <c r="B151" s="26" t="s">
        <v>253</v>
      </c>
      <c r="C151" s="25">
        <v>30</v>
      </c>
      <c r="D151" s="21">
        <v>181.17000000000002</v>
      </c>
      <c r="E151" s="21">
        <v>167.17000000000002</v>
      </c>
      <c r="F151" s="21">
        <v>45.25</v>
      </c>
      <c r="G151" s="21">
        <v>4</v>
      </c>
      <c r="H151" s="22">
        <v>3443035</v>
      </c>
      <c r="I151" s="22">
        <v>3021081</v>
      </c>
      <c r="J151" s="22">
        <v>141440</v>
      </c>
      <c r="K151" s="22">
        <v>137205</v>
      </c>
      <c r="L151" s="22">
        <v>67504</v>
      </c>
      <c r="M151" s="22">
        <v>0</v>
      </c>
      <c r="N151" s="22">
        <v>0</v>
      </c>
      <c r="O151" s="22">
        <v>0</v>
      </c>
      <c r="P151" s="22">
        <v>0</v>
      </c>
      <c r="Q151" s="21">
        <v>1</v>
      </c>
      <c r="R151" s="26" t="s">
        <v>34</v>
      </c>
      <c r="S151" s="25">
        <v>30</v>
      </c>
      <c r="T151" s="21">
        <v>2018</v>
      </c>
      <c r="U151" s="22"/>
      <c r="V151" s="22"/>
      <c r="W151" s="22"/>
    </row>
    <row r="152" spans="1:23" x14ac:dyDescent="0.25">
      <c r="A152" s="26" t="s">
        <v>57</v>
      </c>
      <c r="B152" s="26" t="s">
        <v>276</v>
      </c>
      <c r="C152" s="25">
        <v>30</v>
      </c>
      <c r="D152" s="21">
        <v>47</v>
      </c>
      <c r="E152" s="21">
        <v>44</v>
      </c>
      <c r="F152" s="21">
        <v>11.5</v>
      </c>
      <c r="G152" s="21">
        <v>0</v>
      </c>
      <c r="H152" s="22">
        <v>783396</v>
      </c>
      <c r="I152" s="22">
        <v>773296</v>
      </c>
      <c r="J152" s="22">
        <v>9457</v>
      </c>
      <c r="K152" s="22">
        <v>0</v>
      </c>
      <c r="L152" s="22">
        <v>0</v>
      </c>
      <c r="M152" s="22">
        <v>0</v>
      </c>
      <c r="N152" s="22">
        <v>0</v>
      </c>
      <c r="O152" s="22">
        <v>0</v>
      </c>
      <c r="P152" s="22">
        <v>0</v>
      </c>
      <c r="Q152" s="21">
        <v>2</v>
      </c>
      <c r="R152" s="26" t="s">
        <v>57</v>
      </c>
      <c r="S152" s="25">
        <v>30</v>
      </c>
      <c r="T152" s="21">
        <v>2018</v>
      </c>
      <c r="U152" s="22"/>
      <c r="V152" s="22"/>
      <c r="W152" s="22"/>
    </row>
    <row r="153" spans="1:23" x14ac:dyDescent="0.25">
      <c r="A153" s="26" t="s">
        <v>61</v>
      </c>
      <c r="B153" s="26" t="s">
        <v>280</v>
      </c>
      <c r="C153" s="25">
        <v>30</v>
      </c>
      <c r="D153" s="21">
        <v>54.6</v>
      </c>
      <c r="E153" s="21">
        <v>46.6</v>
      </c>
      <c r="F153" s="21">
        <v>19.75</v>
      </c>
      <c r="G153" s="21">
        <v>0</v>
      </c>
      <c r="H153" s="22">
        <v>922354</v>
      </c>
      <c r="I153" s="22">
        <v>909354</v>
      </c>
      <c r="J153" s="22">
        <v>12628</v>
      </c>
      <c r="K153" s="22">
        <v>0</v>
      </c>
      <c r="L153" s="22">
        <v>0</v>
      </c>
      <c r="M153" s="22">
        <v>0</v>
      </c>
      <c r="N153" s="22">
        <v>0</v>
      </c>
      <c r="O153" s="22">
        <v>0</v>
      </c>
      <c r="P153" s="22">
        <v>0</v>
      </c>
      <c r="Q153" s="21">
        <v>2</v>
      </c>
      <c r="R153" s="26" t="s">
        <v>61</v>
      </c>
      <c r="S153" s="25">
        <v>30</v>
      </c>
      <c r="T153" s="21">
        <v>2018</v>
      </c>
      <c r="U153" s="22"/>
      <c r="V153" s="22"/>
      <c r="W153" s="22"/>
    </row>
    <row r="154" spans="1:23" x14ac:dyDescent="0.25">
      <c r="A154" s="26" t="s">
        <v>119</v>
      </c>
      <c r="B154" s="26" t="s">
        <v>338</v>
      </c>
      <c r="C154" s="25">
        <v>30</v>
      </c>
      <c r="D154" s="21">
        <v>84.460000000000008</v>
      </c>
      <c r="E154" s="21">
        <v>66.13</v>
      </c>
      <c r="F154" s="21">
        <v>24.75</v>
      </c>
      <c r="G154" s="21">
        <v>0</v>
      </c>
      <c r="H154" s="22">
        <v>2915672</v>
      </c>
      <c r="I154" s="22">
        <v>1972203</v>
      </c>
      <c r="J154" s="22">
        <v>126125</v>
      </c>
      <c r="K154" s="22">
        <v>156162</v>
      </c>
      <c r="L154" s="22">
        <v>57919</v>
      </c>
      <c r="M154" s="22">
        <v>0</v>
      </c>
      <c r="N154" s="22">
        <v>0</v>
      </c>
      <c r="O154" s="22">
        <v>0</v>
      </c>
      <c r="P154" s="22">
        <v>0</v>
      </c>
      <c r="Q154" s="21">
        <v>3</v>
      </c>
      <c r="R154" s="26" t="s">
        <v>119</v>
      </c>
      <c r="S154" s="25">
        <v>30</v>
      </c>
      <c r="T154" s="21">
        <v>2018</v>
      </c>
      <c r="U154" s="22"/>
      <c r="V154" s="22"/>
      <c r="W154" s="22"/>
    </row>
    <row r="155" spans="1:23" x14ac:dyDescent="0.25">
      <c r="A155" s="26" t="s">
        <v>122</v>
      </c>
      <c r="B155" s="26" t="s">
        <v>341</v>
      </c>
      <c r="C155" s="25">
        <v>30</v>
      </c>
      <c r="D155" s="21">
        <v>335.05000000000007</v>
      </c>
      <c r="E155" s="21">
        <v>303.05000000000007</v>
      </c>
      <c r="F155" s="21">
        <v>65</v>
      </c>
      <c r="G155" s="21">
        <v>0</v>
      </c>
      <c r="H155" s="22">
        <v>5811404</v>
      </c>
      <c r="I155" s="22">
        <v>5106855</v>
      </c>
      <c r="J155" s="22">
        <v>340950</v>
      </c>
      <c r="K155" s="22">
        <v>0</v>
      </c>
      <c r="L155" s="22">
        <v>64265</v>
      </c>
      <c r="M155" s="22">
        <v>0</v>
      </c>
      <c r="N155" s="22">
        <v>0</v>
      </c>
      <c r="O155" s="22">
        <v>0</v>
      </c>
      <c r="P155" s="22">
        <v>0</v>
      </c>
      <c r="Q155" s="21">
        <v>1</v>
      </c>
      <c r="R155" s="26" t="s">
        <v>122</v>
      </c>
      <c r="S155" s="25">
        <v>30</v>
      </c>
      <c r="T155" s="21">
        <v>2018</v>
      </c>
      <c r="U155" s="22"/>
      <c r="V155" s="22"/>
      <c r="W155" s="22"/>
    </row>
    <row r="156" spans="1:23" x14ac:dyDescent="0.25">
      <c r="A156" s="26" t="s">
        <v>130</v>
      </c>
      <c r="B156" s="26" t="s">
        <v>349</v>
      </c>
      <c r="C156" s="25">
        <v>30</v>
      </c>
      <c r="D156" s="21">
        <v>270.7</v>
      </c>
      <c r="E156" s="21">
        <v>233.35</v>
      </c>
      <c r="F156" s="21">
        <v>39.5</v>
      </c>
      <c r="G156" s="21">
        <v>0</v>
      </c>
      <c r="H156" s="22">
        <v>4135942</v>
      </c>
      <c r="I156" s="22">
        <v>3877912</v>
      </c>
      <c r="J156" s="22">
        <v>119478</v>
      </c>
      <c r="K156" s="22">
        <v>0</v>
      </c>
      <c r="L156" s="22">
        <v>37448</v>
      </c>
      <c r="M156" s="22">
        <v>0</v>
      </c>
      <c r="N156" s="22">
        <v>0</v>
      </c>
      <c r="O156" s="22">
        <v>0</v>
      </c>
      <c r="P156" s="22">
        <v>0</v>
      </c>
      <c r="Q156" s="21">
        <v>3</v>
      </c>
      <c r="R156" s="26" t="s">
        <v>130</v>
      </c>
      <c r="S156" s="25">
        <v>30</v>
      </c>
      <c r="T156" s="21">
        <v>2018</v>
      </c>
      <c r="U156" s="22"/>
      <c r="V156" s="22"/>
      <c r="W156" s="22"/>
    </row>
    <row r="157" spans="1:23" x14ac:dyDescent="0.25">
      <c r="A157" s="26" t="s">
        <v>139</v>
      </c>
      <c r="B157" s="26" t="s">
        <v>358</v>
      </c>
      <c r="C157" s="25">
        <v>30</v>
      </c>
      <c r="D157" s="21">
        <v>85.45</v>
      </c>
      <c r="E157" s="21">
        <v>74.45</v>
      </c>
      <c r="F157" s="21">
        <v>14</v>
      </c>
      <c r="G157" s="21">
        <v>0</v>
      </c>
      <c r="H157" s="22">
        <v>1736707</v>
      </c>
      <c r="I157" s="22">
        <v>1488945</v>
      </c>
      <c r="J157" s="22">
        <v>62557</v>
      </c>
      <c r="K157" s="22">
        <v>75287</v>
      </c>
      <c r="L157" s="22">
        <v>17583</v>
      </c>
      <c r="M157" s="22">
        <v>0</v>
      </c>
      <c r="N157" s="22">
        <v>0</v>
      </c>
      <c r="O157" s="22">
        <v>0</v>
      </c>
      <c r="P157" s="22">
        <v>0</v>
      </c>
      <c r="Q157" s="21">
        <v>3</v>
      </c>
      <c r="R157" s="26" t="s">
        <v>139</v>
      </c>
      <c r="S157" s="25">
        <v>30</v>
      </c>
      <c r="T157" s="21">
        <v>2018</v>
      </c>
      <c r="U157" s="22"/>
      <c r="V157" s="22"/>
      <c r="W157" s="22"/>
    </row>
    <row r="158" spans="1:23" x14ac:dyDescent="0.25">
      <c r="A158" s="26" t="s">
        <v>141</v>
      </c>
      <c r="B158" s="26" t="s">
        <v>360</v>
      </c>
      <c r="C158" s="25">
        <v>30</v>
      </c>
      <c r="D158" s="21">
        <v>169</v>
      </c>
      <c r="E158" s="21">
        <v>157</v>
      </c>
      <c r="F158" s="21">
        <v>15.75</v>
      </c>
      <c r="G158" s="21">
        <v>0</v>
      </c>
      <c r="H158" s="22">
        <v>3150021</v>
      </c>
      <c r="I158" s="22">
        <v>2927577</v>
      </c>
      <c r="J158" s="22">
        <v>98756</v>
      </c>
      <c r="K158" s="22">
        <v>103024</v>
      </c>
      <c r="L158" s="22">
        <v>34490</v>
      </c>
      <c r="M158" s="22">
        <v>0</v>
      </c>
      <c r="N158" s="22">
        <v>0</v>
      </c>
      <c r="O158" s="22">
        <v>0</v>
      </c>
      <c r="P158" s="22">
        <v>0</v>
      </c>
      <c r="Q158" s="21">
        <v>3</v>
      </c>
      <c r="R158" s="26" t="s">
        <v>141</v>
      </c>
      <c r="S158" s="25">
        <v>30</v>
      </c>
      <c r="T158" s="21">
        <v>2018</v>
      </c>
      <c r="U158" s="22"/>
      <c r="V158" s="22"/>
      <c r="W158" s="22"/>
    </row>
    <row r="159" spans="1:23" x14ac:dyDescent="0.25">
      <c r="A159" s="26" t="s">
        <v>149</v>
      </c>
      <c r="B159" s="26" t="s">
        <v>368</v>
      </c>
      <c r="C159" s="25">
        <v>30</v>
      </c>
      <c r="D159" s="21">
        <v>188.7</v>
      </c>
      <c r="E159" s="21">
        <v>165.7</v>
      </c>
      <c r="F159" s="21">
        <v>31.5</v>
      </c>
      <c r="G159" s="21">
        <v>0</v>
      </c>
      <c r="H159" s="22">
        <v>3104956</v>
      </c>
      <c r="I159" s="22">
        <v>2864715</v>
      </c>
      <c r="J159" s="22">
        <v>129392</v>
      </c>
      <c r="K159" s="22">
        <v>89697</v>
      </c>
      <c r="L159" s="22">
        <v>38077</v>
      </c>
      <c r="M159" s="22">
        <v>0</v>
      </c>
      <c r="N159" s="22">
        <v>0</v>
      </c>
      <c r="O159" s="22">
        <v>0</v>
      </c>
      <c r="P159" s="22">
        <v>0</v>
      </c>
      <c r="Q159" s="21">
        <v>3</v>
      </c>
      <c r="R159" s="26" t="s">
        <v>149</v>
      </c>
      <c r="S159" s="25">
        <v>30</v>
      </c>
      <c r="T159" s="21">
        <v>2018</v>
      </c>
      <c r="U159" s="22"/>
      <c r="V159" s="22"/>
      <c r="W159" s="22"/>
    </row>
    <row r="160" spans="1:23" x14ac:dyDescent="0.25">
      <c r="A160" s="26" t="s">
        <v>21</v>
      </c>
      <c r="B160" s="26" t="s">
        <v>240</v>
      </c>
      <c r="C160" s="25">
        <v>31</v>
      </c>
      <c r="D160" s="21">
        <v>88.54</v>
      </c>
      <c r="E160" s="21">
        <v>75.09</v>
      </c>
      <c r="F160" s="21">
        <v>41.98</v>
      </c>
      <c r="G160" s="21">
        <v>0</v>
      </c>
      <c r="H160" s="22">
        <v>1967113</v>
      </c>
      <c r="I160" s="22">
        <v>1501992</v>
      </c>
      <c r="J160" s="22">
        <v>178131</v>
      </c>
      <c r="K160" s="22">
        <v>119145</v>
      </c>
      <c r="L160" s="22">
        <v>20714</v>
      </c>
      <c r="M160" s="22">
        <v>0</v>
      </c>
      <c r="N160" s="22">
        <v>147776</v>
      </c>
      <c r="O160" s="22">
        <v>108665</v>
      </c>
      <c r="P160" s="22">
        <v>0</v>
      </c>
      <c r="Q160" s="21">
        <v>1</v>
      </c>
      <c r="R160" s="26" t="s">
        <v>21</v>
      </c>
      <c r="S160" s="25">
        <v>31</v>
      </c>
      <c r="T160" s="21">
        <v>2018</v>
      </c>
      <c r="U160" s="22"/>
      <c r="V160" s="22"/>
      <c r="W160" s="22"/>
    </row>
    <row r="161" spans="1:23" x14ac:dyDescent="0.25">
      <c r="A161" s="26" t="s">
        <v>33</v>
      </c>
      <c r="B161" s="26" t="s">
        <v>252</v>
      </c>
      <c r="C161" s="25">
        <v>31</v>
      </c>
      <c r="D161" s="21">
        <v>111.95</v>
      </c>
      <c r="E161" s="21">
        <v>95.95</v>
      </c>
      <c r="F161" s="21">
        <v>28.85</v>
      </c>
      <c r="G161" s="21">
        <v>0</v>
      </c>
      <c r="H161" s="22">
        <v>1929588</v>
      </c>
      <c r="I161" s="22">
        <v>1579807</v>
      </c>
      <c r="J161" s="22">
        <v>183671</v>
      </c>
      <c r="K161" s="22">
        <v>108404</v>
      </c>
      <c r="L161" s="22">
        <v>37346</v>
      </c>
      <c r="M161" s="22">
        <v>0</v>
      </c>
      <c r="N161" s="22">
        <v>99246</v>
      </c>
      <c r="O161" s="22">
        <v>76566</v>
      </c>
      <c r="P161" s="22">
        <v>0</v>
      </c>
      <c r="Q161" s="21">
        <v>1</v>
      </c>
      <c r="R161" s="26" t="s">
        <v>33</v>
      </c>
      <c r="S161" s="25">
        <v>31</v>
      </c>
      <c r="T161" s="21">
        <v>2018</v>
      </c>
      <c r="U161" s="22"/>
      <c r="V161" s="22"/>
      <c r="W161" s="22"/>
    </row>
    <row r="162" spans="1:23" x14ac:dyDescent="0.25">
      <c r="A162" s="26" t="s">
        <v>37</v>
      </c>
      <c r="B162" s="26" t="s">
        <v>256</v>
      </c>
      <c r="C162" s="25">
        <v>31</v>
      </c>
      <c r="D162" s="21">
        <v>176.65</v>
      </c>
      <c r="E162" s="21">
        <v>169</v>
      </c>
      <c r="F162" s="21">
        <v>41</v>
      </c>
      <c r="G162" s="21">
        <v>0</v>
      </c>
      <c r="H162" s="22">
        <v>2757928</v>
      </c>
      <c r="I162" s="22">
        <v>2417386</v>
      </c>
      <c r="J162" s="22">
        <v>259321</v>
      </c>
      <c r="K162" s="22">
        <v>95370</v>
      </c>
      <c r="L162" s="22">
        <v>37289</v>
      </c>
      <c r="M162" s="22">
        <v>0</v>
      </c>
      <c r="N162" s="22">
        <v>100295</v>
      </c>
      <c r="O162" s="22">
        <v>77375</v>
      </c>
      <c r="P162" s="22">
        <v>0</v>
      </c>
      <c r="Q162" s="21">
        <v>3</v>
      </c>
      <c r="R162" s="26" t="s">
        <v>37</v>
      </c>
      <c r="S162" s="25">
        <v>31</v>
      </c>
      <c r="T162" s="21">
        <v>2018</v>
      </c>
      <c r="U162" s="22"/>
      <c r="V162" s="22"/>
      <c r="W162" s="22"/>
    </row>
    <row r="163" spans="1:23" x14ac:dyDescent="0.25">
      <c r="A163" s="26" t="s">
        <v>41</v>
      </c>
      <c r="B163" s="26" t="s">
        <v>260</v>
      </c>
      <c r="C163" s="25">
        <v>31</v>
      </c>
      <c r="D163" s="21">
        <v>410.17999999999995</v>
      </c>
      <c r="E163" s="21">
        <v>345.17999999999995</v>
      </c>
      <c r="F163" s="21">
        <v>83.29</v>
      </c>
      <c r="G163" s="21">
        <v>0</v>
      </c>
      <c r="H163" s="22">
        <v>5529402</v>
      </c>
      <c r="I163" s="22">
        <v>4467035</v>
      </c>
      <c r="J163" s="22">
        <v>427476</v>
      </c>
      <c r="K163" s="22">
        <v>0</v>
      </c>
      <c r="L163" s="22">
        <v>143123</v>
      </c>
      <c r="M163" s="22">
        <v>0</v>
      </c>
      <c r="N163" s="22">
        <v>253728</v>
      </c>
      <c r="O163" s="22">
        <v>195746</v>
      </c>
      <c r="P163" s="22">
        <v>0</v>
      </c>
      <c r="Q163" s="21">
        <v>1</v>
      </c>
      <c r="R163" s="26" t="s">
        <v>41</v>
      </c>
      <c r="S163" s="25">
        <v>31</v>
      </c>
      <c r="T163" s="21">
        <v>2018</v>
      </c>
      <c r="U163" s="22"/>
      <c r="V163" s="22"/>
      <c r="W163" s="22"/>
    </row>
    <row r="164" spans="1:23" x14ac:dyDescent="0.25">
      <c r="A164" s="26" t="s">
        <v>66</v>
      </c>
      <c r="B164" s="26" t="s">
        <v>285</v>
      </c>
      <c r="C164" s="25">
        <v>31</v>
      </c>
      <c r="D164" s="21">
        <v>37.6</v>
      </c>
      <c r="E164" s="21">
        <v>34</v>
      </c>
      <c r="F164" s="21">
        <v>5.77</v>
      </c>
      <c r="G164" s="21">
        <v>0.43</v>
      </c>
      <c r="H164" s="22">
        <v>911700</v>
      </c>
      <c r="I164" s="22">
        <v>593659</v>
      </c>
      <c r="J164" s="22">
        <v>91994</v>
      </c>
      <c r="K164" s="22">
        <v>61022</v>
      </c>
      <c r="L164" s="22">
        <v>26407</v>
      </c>
      <c r="M164" s="22">
        <v>0</v>
      </c>
      <c r="N164" s="22">
        <v>27804</v>
      </c>
      <c r="O164" s="22">
        <v>21450</v>
      </c>
      <c r="P164" s="22">
        <v>0</v>
      </c>
      <c r="Q164" s="21">
        <v>1</v>
      </c>
      <c r="R164" s="26" t="s">
        <v>66</v>
      </c>
      <c r="S164" s="25">
        <v>31</v>
      </c>
      <c r="T164" s="21">
        <v>2018</v>
      </c>
      <c r="U164" s="22"/>
      <c r="V164" s="22"/>
      <c r="W164" s="22"/>
    </row>
    <row r="165" spans="1:23" x14ac:dyDescent="0.25">
      <c r="A165" s="26" t="s">
        <v>73</v>
      </c>
      <c r="B165" s="26" t="s">
        <v>292</v>
      </c>
      <c r="C165" s="25">
        <v>31</v>
      </c>
      <c r="D165" s="21">
        <v>54.2</v>
      </c>
      <c r="E165" s="21">
        <v>43.2</v>
      </c>
      <c r="F165" s="21">
        <v>9.2200000000000006</v>
      </c>
      <c r="G165" s="21">
        <v>0</v>
      </c>
      <c r="H165" s="22">
        <v>885734</v>
      </c>
      <c r="I165" s="22">
        <v>819493</v>
      </c>
      <c r="J165" s="22">
        <v>30153</v>
      </c>
      <c r="K165" s="22">
        <v>54328</v>
      </c>
      <c r="L165" s="22">
        <v>25764</v>
      </c>
      <c r="M165" s="22">
        <v>0</v>
      </c>
      <c r="N165" s="22">
        <v>34874</v>
      </c>
      <c r="O165" s="22">
        <v>26904</v>
      </c>
      <c r="P165" s="22">
        <v>0</v>
      </c>
      <c r="Q165" s="21">
        <v>1</v>
      </c>
      <c r="R165" s="26" t="s">
        <v>73</v>
      </c>
      <c r="S165" s="25">
        <v>31</v>
      </c>
      <c r="T165" s="21">
        <v>2018</v>
      </c>
      <c r="U165" s="22"/>
      <c r="V165" s="22"/>
      <c r="W165" s="22"/>
    </row>
    <row r="166" spans="1:23" x14ac:dyDescent="0.25">
      <c r="A166" s="26" t="s">
        <v>77</v>
      </c>
      <c r="B166" s="26" t="s">
        <v>296</v>
      </c>
      <c r="C166" s="25">
        <v>31</v>
      </c>
      <c r="D166" s="21">
        <v>106</v>
      </c>
      <c r="E166" s="21">
        <v>85</v>
      </c>
      <c r="F166" s="21">
        <v>33.17</v>
      </c>
      <c r="G166" s="21">
        <v>0</v>
      </c>
      <c r="H166" s="22">
        <v>1827093</v>
      </c>
      <c r="I166" s="22">
        <v>1395361</v>
      </c>
      <c r="J166" s="22">
        <v>166568</v>
      </c>
      <c r="K166" s="22">
        <v>106006</v>
      </c>
      <c r="L166" s="22">
        <v>31284</v>
      </c>
      <c r="M166" s="22">
        <v>0</v>
      </c>
      <c r="N166" s="22">
        <v>119578</v>
      </c>
      <c r="O166" s="22">
        <v>92252</v>
      </c>
      <c r="P166" s="22">
        <v>0</v>
      </c>
      <c r="Q166" s="21">
        <v>1</v>
      </c>
      <c r="R166" s="26" t="s">
        <v>77</v>
      </c>
      <c r="S166" s="25">
        <v>31</v>
      </c>
      <c r="T166" s="21">
        <v>2018</v>
      </c>
      <c r="U166" s="22"/>
      <c r="V166" s="22"/>
      <c r="W166" s="22"/>
    </row>
    <row r="167" spans="1:23" x14ac:dyDescent="0.25">
      <c r="A167" s="26" t="s">
        <v>90</v>
      </c>
      <c r="B167" s="26" t="s">
        <v>309</v>
      </c>
      <c r="C167" s="25">
        <v>31</v>
      </c>
      <c r="D167" s="21">
        <v>40.090000000000003</v>
      </c>
      <c r="E167" s="21">
        <v>31.09</v>
      </c>
      <c r="F167" s="21">
        <v>5.81</v>
      </c>
      <c r="G167" s="21">
        <v>0</v>
      </c>
      <c r="H167" s="22">
        <v>438200</v>
      </c>
      <c r="I167" s="22">
        <v>422510</v>
      </c>
      <c r="J167" s="22">
        <v>0</v>
      </c>
      <c r="K167" s="22">
        <v>0</v>
      </c>
      <c r="L167" s="22">
        <v>5413</v>
      </c>
      <c r="M167" s="22">
        <v>0</v>
      </c>
      <c r="N167" s="22">
        <v>0</v>
      </c>
      <c r="O167" s="22">
        <v>0</v>
      </c>
      <c r="P167" s="22">
        <v>0</v>
      </c>
      <c r="Q167" s="21">
        <v>2</v>
      </c>
      <c r="R167" s="26" t="s">
        <v>90</v>
      </c>
      <c r="S167" s="25">
        <v>31</v>
      </c>
      <c r="T167" s="21">
        <v>2018</v>
      </c>
      <c r="U167" s="22"/>
      <c r="V167" s="22"/>
      <c r="W167" s="22"/>
    </row>
    <row r="168" spans="1:23" x14ac:dyDescent="0.25">
      <c r="A168" s="26" t="s">
        <v>97</v>
      </c>
      <c r="B168" s="26" t="s">
        <v>316</v>
      </c>
      <c r="C168" s="25">
        <v>31</v>
      </c>
      <c r="D168" s="21">
        <v>383.03000000000003</v>
      </c>
      <c r="E168" s="21">
        <v>314.23</v>
      </c>
      <c r="F168" s="21">
        <v>141</v>
      </c>
      <c r="G168" s="21">
        <v>0.61</v>
      </c>
      <c r="H168" s="22">
        <v>5388901</v>
      </c>
      <c r="I168" s="22">
        <v>4625252</v>
      </c>
      <c r="J168" s="22">
        <v>668777</v>
      </c>
      <c r="K168" s="22">
        <v>0</v>
      </c>
      <c r="L168" s="22">
        <v>50798</v>
      </c>
      <c r="M168" s="22">
        <v>0</v>
      </c>
      <c r="N168" s="22">
        <v>409670</v>
      </c>
      <c r="O168" s="22">
        <v>316052</v>
      </c>
      <c r="P168" s="22">
        <v>0</v>
      </c>
      <c r="Q168" s="21">
        <v>1</v>
      </c>
      <c r="R168" s="26" t="s">
        <v>97</v>
      </c>
      <c r="S168" s="25">
        <v>31</v>
      </c>
      <c r="T168" s="21">
        <v>2018</v>
      </c>
      <c r="U168" s="22"/>
      <c r="V168" s="22"/>
      <c r="W168" s="22"/>
    </row>
    <row r="169" spans="1:23" x14ac:dyDescent="0.25">
      <c r="A169" s="26" t="s">
        <v>98</v>
      </c>
      <c r="B169" s="26" t="s">
        <v>317</v>
      </c>
      <c r="C169" s="25">
        <v>31</v>
      </c>
      <c r="D169" s="21">
        <v>138.35</v>
      </c>
      <c r="E169" s="21">
        <v>120.60000000000001</v>
      </c>
      <c r="F169" s="21">
        <v>31.28</v>
      </c>
      <c r="G169" s="21">
        <v>0</v>
      </c>
      <c r="H169" s="22">
        <v>2571800</v>
      </c>
      <c r="I169" s="22">
        <v>2140552</v>
      </c>
      <c r="J169" s="22">
        <v>135501</v>
      </c>
      <c r="K169" s="22">
        <v>52075</v>
      </c>
      <c r="L169" s="22">
        <v>43534</v>
      </c>
      <c r="M169" s="22">
        <v>0</v>
      </c>
      <c r="N169" s="22">
        <v>146111</v>
      </c>
      <c r="O169" s="22">
        <v>112722</v>
      </c>
      <c r="P169" s="22">
        <v>0</v>
      </c>
      <c r="Q169" s="21">
        <v>1</v>
      </c>
      <c r="R169" s="26" t="s">
        <v>98</v>
      </c>
      <c r="S169" s="25">
        <v>31</v>
      </c>
      <c r="T169" s="21">
        <v>2018</v>
      </c>
      <c r="U169" s="22"/>
      <c r="V169" s="22"/>
      <c r="W169" s="22"/>
    </row>
    <row r="170" spans="1:23" x14ac:dyDescent="0.25">
      <c r="A170" s="26" t="s">
        <v>148</v>
      </c>
      <c r="B170" s="26" t="s">
        <v>367</v>
      </c>
      <c r="C170" s="25">
        <v>31</v>
      </c>
      <c r="D170" s="21">
        <v>159.25</v>
      </c>
      <c r="E170" s="21">
        <v>150</v>
      </c>
      <c r="F170" s="21">
        <v>38.39</v>
      </c>
      <c r="G170" s="21">
        <v>0</v>
      </c>
      <c r="H170" s="22">
        <v>2950639</v>
      </c>
      <c r="I170" s="22">
        <v>2539593</v>
      </c>
      <c r="J170" s="22">
        <v>335731</v>
      </c>
      <c r="K170" s="22">
        <v>0</v>
      </c>
      <c r="L170" s="22">
        <v>50401</v>
      </c>
      <c r="M170" s="22">
        <v>0</v>
      </c>
      <c r="N170" s="22">
        <v>117083</v>
      </c>
      <c r="O170" s="22">
        <v>90327</v>
      </c>
      <c r="P170" s="22">
        <v>0</v>
      </c>
      <c r="Q170" s="21">
        <v>1</v>
      </c>
      <c r="R170" s="26" t="s">
        <v>148</v>
      </c>
      <c r="S170" s="25">
        <v>31</v>
      </c>
      <c r="T170" s="21">
        <v>2018</v>
      </c>
      <c r="U170" s="22"/>
      <c r="V170" s="22"/>
      <c r="W170" s="22"/>
    </row>
    <row r="171" spans="1:23" x14ac:dyDescent="0.25">
      <c r="A171" s="26" t="s">
        <v>158</v>
      </c>
      <c r="B171" s="26" t="s">
        <v>377</v>
      </c>
      <c r="C171" s="25">
        <v>31</v>
      </c>
      <c r="D171" s="21">
        <v>38.75</v>
      </c>
      <c r="E171" s="21">
        <v>32.75</v>
      </c>
      <c r="F171" s="21">
        <v>8.9499999999999993</v>
      </c>
      <c r="G171" s="21">
        <v>0</v>
      </c>
      <c r="H171" s="22">
        <v>686399</v>
      </c>
      <c r="I171" s="22">
        <v>641980</v>
      </c>
      <c r="J171" s="22">
        <v>8300</v>
      </c>
      <c r="K171" s="22">
        <v>28174</v>
      </c>
      <c r="L171" s="22">
        <v>13362</v>
      </c>
      <c r="M171" s="22">
        <v>0</v>
      </c>
      <c r="N171" s="22">
        <v>25191</v>
      </c>
      <c r="O171" s="22">
        <v>19434</v>
      </c>
      <c r="P171" s="22">
        <v>0</v>
      </c>
      <c r="Q171" s="21">
        <v>3</v>
      </c>
      <c r="R171" s="26" t="s">
        <v>158</v>
      </c>
      <c r="S171" s="25">
        <v>31</v>
      </c>
      <c r="T171" s="21">
        <v>2018</v>
      </c>
      <c r="U171" s="22"/>
      <c r="V171" s="22"/>
      <c r="W171" s="22"/>
    </row>
    <row r="172" spans="1:23" x14ac:dyDescent="0.25">
      <c r="A172" s="26" t="s">
        <v>1147</v>
      </c>
      <c r="B172" s="26" t="s">
        <v>1148</v>
      </c>
      <c r="C172" s="25">
        <v>31</v>
      </c>
      <c r="D172" s="21">
        <v>1</v>
      </c>
      <c r="E172" s="21">
        <v>1</v>
      </c>
      <c r="F172" s="21">
        <v>0</v>
      </c>
      <c r="G172" s="21">
        <v>0</v>
      </c>
      <c r="H172" s="22">
        <v>29087</v>
      </c>
      <c r="I172" s="22">
        <v>29087</v>
      </c>
      <c r="J172" s="22">
        <v>0</v>
      </c>
      <c r="K172" s="22">
        <v>0</v>
      </c>
      <c r="L172" s="22">
        <v>0</v>
      </c>
      <c r="M172" s="22">
        <v>0</v>
      </c>
      <c r="N172" s="22">
        <v>0</v>
      </c>
      <c r="O172" s="22">
        <v>0</v>
      </c>
      <c r="P172" s="22">
        <v>0</v>
      </c>
      <c r="Q172" s="21">
        <v>2</v>
      </c>
      <c r="R172" s="26" t="s">
        <v>1147</v>
      </c>
      <c r="S172" s="25">
        <v>31</v>
      </c>
      <c r="T172" s="21">
        <v>2018</v>
      </c>
      <c r="U172" s="22"/>
      <c r="V172" s="22"/>
      <c r="W172" s="22"/>
    </row>
    <row r="173" spans="1:23" x14ac:dyDescent="0.25">
      <c r="A173" s="28" t="s">
        <v>182</v>
      </c>
      <c r="B173" s="28" t="s">
        <v>401</v>
      </c>
      <c r="C173" s="27">
        <v>31</v>
      </c>
      <c r="D173" s="21">
        <v>196.26</v>
      </c>
      <c r="E173" s="21">
        <v>196.26</v>
      </c>
      <c r="F173" s="21">
        <v>55.95</v>
      </c>
      <c r="G173" s="21">
        <v>0.27</v>
      </c>
      <c r="H173" s="22">
        <v>4841517</v>
      </c>
      <c r="I173" s="22">
        <v>3860017</v>
      </c>
      <c r="J173" s="22">
        <v>131895</v>
      </c>
      <c r="K173" s="22">
        <v>0</v>
      </c>
      <c r="L173" s="22">
        <v>105236</v>
      </c>
      <c r="M173" s="22">
        <v>0</v>
      </c>
      <c r="N173" s="22">
        <v>222589</v>
      </c>
      <c r="O173" s="22">
        <v>171722</v>
      </c>
      <c r="P173" s="22">
        <v>0</v>
      </c>
      <c r="Q173" s="21">
        <v>1</v>
      </c>
      <c r="R173" s="28" t="s">
        <v>182</v>
      </c>
      <c r="S173" s="27">
        <v>31</v>
      </c>
      <c r="T173" s="21">
        <v>2018</v>
      </c>
      <c r="U173" s="22"/>
      <c r="V173" s="22"/>
      <c r="W173" s="22"/>
    </row>
    <row r="174" spans="1:23" x14ac:dyDescent="0.25">
      <c r="A174" s="28" t="s">
        <v>183</v>
      </c>
      <c r="B174" s="28" t="s">
        <v>402</v>
      </c>
      <c r="C174" s="27">
        <v>31</v>
      </c>
      <c r="D174" s="21">
        <v>686.18</v>
      </c>
      <c r="E174" s="21">
        <v>686.18</v>
      </c>
      <c r="F174" s="21">
        <v>183.10000000000002</v>
      </c>
      <c r="G174" s="21">
        <v>0.69</v>
      </c>
      <c r="H174" s="22">
        <v>13325049</v>
      </c>
      <c r="I174" s="22">
        <v>12006764</v>
      </c>
      <c r="J174" s="22">
        <v>347128</v>
      </c>
      <c r="K174" s="22">
        <v>0</v>
      </c>
      <c r="L174" s="22">
        <v>384075</v>
      </c>
      <c r="M174" s="22">
        <v>0</v>
      </c>
      <c r="N174" s="22">
        <v>369417</v>
      </c>
      <c r="O174" s="22">
        <v>215417</v>
      </c>
      <c r="P174" s="22">
        <v>0</v>
      </c>
      <c r="Q174" s="21">
        <v>1</v>
      </c>
      <c r="R174" s="28" t="s">
        <v>183</v>
      </c>
      <c r="S174" s="27">
        <v>31</v>
      </c>
      <c r="T174" s="21">
        <v>2018</v>
      </c>
      <c r="U174" s="22"/>
      <c r="V174" s="22"/>
      <c r="W174" s="22"/>
    </row>
    <row r="175" spans="1:23" x14ac:dyDescent="0.25">
      <c r="A175" s="26" t="s">
        <v>15</v>
      </c>
      <c r="B175" s="26" t="s">
        <v>234</v>
      </c>
      <c r="C175" s="25">
        <v>32</v>
      </c>
      <c r="D175" s="21">
        <v>215</v>
      </c>
      <c r="E175" s="21">
        <v>182.55</v>
      </c>
      <c r="F175" s="21">
        <v>18.399999999999999</v>
      </c>
      <c r="G175" s="21">
        <v>1.1200000000000001</v>
      </c>
      <c r="H175" s="22">
        <v>3450999</v>
      </c>
      <c r="I175" s="22">
        <v>3267431</v>
      </c>
      <c r="J175" s="22">
        <v>292510</v>
      </c>
      <c r="K175" s="22">
        <v>0</v>
      </c>
      <c r="L175" s="22">
        <v>0</v>
      </c>
      <c r="M175" s="22">
        <v>0</v>
      </c>
      <c r="N175" s="22">
        <v>119625</v>
      </c>
      <c r="O175" s="22">
        <v>92289</v>
      </c>
      <c r="P175" s="22">
        <v>0</v>
      </c>
      <c r="Q175" s="21">
        <v>1</v>
      </c>
      <c r="R175" s="26" t="s">
        <v>15</v>
      </c>
      <c r="S175" s="25">
        <v>32</v>
      </c>
      <c r="T175" s="21">
        <v>2018</v>
      </c>
      <c r="U175" s="22"/>
      <c r="V175" s="22"/>
      <c r="W175" s="22"/>
    </row>
    <row r="176" spans="1:23" x14ac:dyDescent="0.25">
      <c r="A176" s="26" t="s">
        <v>29</v>
      </c>
      <c r="B176" s="26" t="s">
        <v>248</v>
      </c>
      <c r="C176" s="25">
        <v>32</v>
      </c>
      <c r="D176" s="21">
        <v>124.9</v>
      </c>
      <c r="E176" s="21">
        <v>108.9</v>
      </c>
      <c r="F176" s="21">
        <v>9.18</v>
      </c>
      <c r="G176" s="21">
        <v>0</v>
      </c>
      <c r="H176" s="22">
        <v>1979978</v>
      </c>
      <c r="I176" s="22">
        <v>1824196</v>
      </c>
      <c r="J176" s="22">
        <v>76713</v>
      </c>
      <c r="K176" s="22">
        <v>41710</v>
      </c>
      <c r="L176" s="22">
        <v>0</v>
      </c>
      <c r="M176" s="22">
        <v>0</v>
      </c>
      <c r="N176" s="22">
        <v>97249</v>
      </c>
      <c r="O176" s="22">
        <v>75025</v>
      </c>
      <c r="P176" s="22">
        <v>0</v>
      </c>
      <c r="Q176" s="21">
        <v>1</v>
      </c>
      <c r="R176" s="26" t="s">
        <v>29</v>
      </c>
      <c r="S176" s="25">
        <v>32</v>
      </c>
      <c r="T176" s="21">
        <v>2018</v>
      </c>
      <c r="U176" s="22"/>
      <c r="V176" s="22"/>
      <c r="W176" s="22"/>
    </row>
    <row r="177" spans="1:23" x14ac:dyDescent="0.25">
      <c r="A177" s="26" t="s">
        <v>46</v>
      </c>
      <c r="B177" s="26" t="s">
        <v>265</v>
      </c>
      <c r="C177" s="25">
        <v>32</v>
      </c>
      <c r="D177" s="21">
        <v>230.11</v>
      </c>
      <c r="E177" s="21">
        <v>189</v>
      </c>
      <c r="F177" s="21">
        <v>8.7799999999999994</v>
      </c>
      <c r="G177" s="21">
        <v>0</v>
      </c>
      <c r="H177" s="22">
        <v>3810942</v>
      </c>
      <c r="I177" s="22">
        <v>3669004</v>
      </c>
      <c r="J177" s="22">
        <v>41217</v>
      </c>
      <c r="K177" s="22">
        <v>0</v>
      </c>
      <c r="L177" s="22">
        <v>0</v>
      </c>
      <c r="M177" s="22">
        <v>0</v>
      </c>
      <c r="N177" s="22">
        <v>51311</v>
      </c>
      <c r="O177" s="22">
        <v>39585</v>
      </c>
      <c r="P177" s="22">
        <v>0</v>
      </c>
      <c r="Q177" s="21">
        <v>1</v>
      </c>
      <c r="R177" s="26" t="s">
        <v>46</v>
      </c>
      <c r="S177" s="25">
        <v>32</v>
      </c>
      <c r="T177" s="21">
        <v>2018</v>
      </c>
      <c r="U177" s="22"/>
      <c r="V177" s="22"/>
      <c r="W177" s="22"/>
    </row>
    <row r="178" spans="1:23" x14ac:dyDescent="0.25">
      <c r="A178" s="26" t="s">
        <v>84</v>
      </c>
      <c r="B178" s="26" t="s">
        <v>303</v>
      </c>
      <c r="C178" s="25">
        <v>32</v>
      </c>
      <c r="D178" s="21">
        <v>178.6</v>
      </c>
      <c r="E178" s="21">
        <v>142.6</v>
      </c>
      <c r="F178" s="21">
        <v>6.3</v>
      </c>
      <c r="G178" s="21">
        <v>1.8</v>
      </c>
      <c r="H178" s="22">
        <v>3158817</v>
      </c>
      <c r="I178" s="22">
        <v>2977219</v>
      </c>
      <c r="J178" s="22">
        <v>33425</v>
      </c>
      <c r="K178" s="22">
        <v>0</v>
      </c>
      <c r="L178" s="22">
        <v>0</v>
      </c>
      <c r="M178" s="22">
        <v>0</v>
      </c>
      <c r="N178" s="22">
        <v>140929</v>
      </c>
      <c r="O178" s="22">
        <v>99078</v>
      </c>
      <c r="P178" s="22">
        <v>0</v>
      </c>
      <c r="Q178" s="21">
        <v>1</v>
      </c>
      <c r="R178" s="26" t="s">
        <v>84</v>
      </c>
      <c r="S178" s="25">
        <v>32</v>
      </c>
      <c r="T178" s="21">
        <v>2018</v>
      </c>
      <c r="U178" s="22"/>
      <c r="V178" s="22"/>
      <c r="W178" s="22"/>
    </row>
    <row r="179" spans="1:23" x14ac:dyDescent="0.25">
      <c r="A179" s="26" t="s">
        <v>175</v>
      </c>
      <c r="B179" s="26" t="s">
        <v>394</v>
      </c>
      <c r="C179" s="25">
        <v>32</v>
      </c>
      <c r="D179" s="21">
        <v>78.149999999999991</v>
      </c>
      <c r="E179" s="21">
        <v>63.099999999999994</v>
      </c>
      <c r="F179" s="21">
        <v>12.67</v>
      </c>
      <c r="G179" s="21">
        <v>0</v>
      </c>
      <c r="H179" s="22">
        <v>1323154</v>
      </c>
      <c r="I179" s="22">
        <v>1182786</v>
      </c>
      <c r="J179" s="22">
        <v>138390</v>
      </c>
      <c r="K179" s="22">
        <v>85130</v>
      </c>
      <c r="L179" s="22">
        <v>0</v>
      </c>
      <c r="M179" s="22">
        <v>0</v>
      </c>
      <c r="N179" s="22">
        <v>63353</v>
      </c>
      <c r="O179" s="22">
        <v>48876</v>
      </c>
      <c r="P179" s="22">
        <v>0</v>
      </c>
      <c r="Q179" s="21">
        <v>1</v>
      </c>
      <c r="R179" s="26" t="s">
        <v>175</v>
      </c>
      <c r="S179" s="25">
        <v>32</v>
      </c>
      <c r="T179" s="21">
        <v>2018</v>
      </c>
      <c r="U179" s="22"/>
      <c r="V179" s="22"/>
      <c r="W179" s="22"/>
    </row>
    <row r="180" spans="1:23" x14ac:dyDescent="0.25">
      <c r="A180" s="28" t="s">
        <v>191</v>
      </c>
      <c r="B180" s="28" t="s">
        <v>410</v>
      </c>
      <c r="C180" s="27">
        <v>32</v>
      </c>
      <c r="D180" s="21">
        <v>664.06000000000006</v>
      </c>
      <c r="E180" s="21">
        <v>660.06000000000006</v>
      </c>
      <c r="F180" s="21">
        <v>44.92</v>
      </c>
      <c r="G180" s="21">
        <v>2.08</v>
      </c>
      <c r="H180" s="22">
        <v>14305831</v>
      </c>
      <c r="I180" s="22">
        <v>12786230</v>
      </c>
      <c r="J180" s="22">
        <v>162378</v>
      </c>
      <c r="K180" s="22">
        <v>0</v>
      </c>
      <c r="L180" s="22">
        <v>0</v>
      </c>
      <c r="M180" s="22">
        <v>0</v>
      </c>
      <c r="N180" s="22">
        <v>302089</v>
      </c>
      <c r="O180" s="22">
        <v>223419</v>
      </c>
      <c r="P180" s="22">
        <v>0</v>
      </c>
      <c r="Q180" s="21">
        <v>1</v>
      </c>
      <c r="R180" s="28" t="s">
        <v>191</v>
      </c>
      <c r="S180" s="27">
        <v>32</v>
      </c>
      <c r="T180" s="21">
        <v>2018</v>
      </c>
      <c r="U180" s="22"/>
      <c r="V180" s="22"/>
      <c r="W180" s="22"/>
    </row>
    <row r="181" spans="1:23" x14ac:dyDescent="0.25">
      <c r="A181" s="26" t="s">
        <v>1146</v>
      </c>
      <c r="B181" s="26" t="s">
        <v>1145</v>
      </c>
      <c r="C181" s="25">
        <v>33</v>
      </c>
      <c r="D181" s="21">
        <v>0</v>
      </c>
      <c r="E181" s="21">
        <v>0</v>
      </c>
      <c r="F181" s="21">
        <v>0</v>
      </c>
      <c r="G181" s="21">
        <v>0</v>
      </c>
      <c r="H181" s="22">
        <v>0</v>
      </c>
      <c r="I181" s="22">
        <v>0</v>
      </c>
      <c r="J181" s="22">
        <v>0</v>
      </c>
      <c r="K181" s="22">
        <v>0</v>
      </c>
      <c r="L181" s="22">
        <v>0</v>
      </c>
      <c r="M181" s="22">
        <v>0</v>
      </c>
      <c r="N181" s="22">
        <v>0</v>
      </c>
      <c r="O181" s="22">
        <v>0</v>
      </c>
      <c r="P181" s="22">
        <v>0</v>
      </c>
      <c r="Q181" s="21">
        <v>0</v>
      </c>
      <c r="R181" s="26" t="s">
        <v>205</v>
      </c>
      <c r="S181" s="25">
        <v>33</v>
      </c>
      <c r="T181" s="21">
        <v>2018</v>
      </c>
      <c r="U181" s="22"/>
      <c r="V181" s="22"/>
      <c r="W181" s="22"/>
    </row>
    <row r="182" spans="1:23" x14ac:dyDescent="0.25">
      <c r="A182" s="26" t="s">
        <v>1144</v>
      </c>
      <c r="B182" s="26" t="s">
        <v>1143</v>
      </c>
      <c r="C182" s="25">
        <v>33</v>
      </c>
      <c r="D182" s="21">
        <v>0</v>
      </c>
      <c r="E182" s="21">
        <v>0</v>
      </c>
      <c r="F182" s="21">
        <v>0</v>
      </c>
      <c r="G182" s="21">
        <v>0</v>
      </c>
      <c r="H182" s="22">
        <v>0</v>
      </c>
      <c r="I182" s="22">
        <v>0</v>
      </c>
      <c r="J182" s="22">
        <v>0</v>
      </c>
      <c r="K182" s="22">
        <v>0</v>
      </c>
      <c r="L182" s="22">
        <v>0</v>
      </c>
      <c r="M182" s="22">
        <v>0</v>
      </c>
      <c r="N182" s="22">
        <v>0</v>
      </c>
      <c r="O182" s="22">
        <v>0</v>
      </c>
      <c r="P182" s="22">
        <v>0</v>
      </c>
      <c r="Q182" s="21">
        <v>0</v>
      </c>
      <c r="R182" s="26" t="s">
        <v>205</v>
      </c>
      <c r="S182" s="25">
        <v>33</v>
      </c>
      <c r="T182" s="21">
        <v>2018</v>
      </c>
      <c r="U182" s="22"/>
      <c r="V182" s="22"/>
      <c r="W182" s="22"/>
    </row>
    <row r="183" spans="1:23" x14ac:dyDescent="0.25">
      <c r="A183" s="26" t="s">
        <v>965</v>
      </c>
      <c r="B183" s="26" t="s">
        <v>966</v>
      </c>
      <c r="C183" s="25">
        <v>33</v>
      </c>
      <c r="D183" s="21">
        <v>0</v>
      </c>
      <c r="E183" s="21">
        <v>0</v>
      </c>
      <c r="F183" s="21">
        <v>0</v>
      </c>
      <c r="G183" s="21">
        <v>0</v>
      </c>
      <c r="H183" s="22">
        <v>0</v>
      </c>
      <c r="I183" s="22">
        <v>0</v>
      </c>
      <c r="J183" s="22">
        <v>0</v>
      </c>
      <c r="K183" s="22">
        <v>0</v>
      </c>
      <c r="L183" s="22">
        <v>0</v>
      </c>
      <c r="M183" s="22">
        <v>0</v>
      </c>
      <c r="N183" s="22">
        <v>0</v>
      </c>
      <c r="O183" s="22">
        <v>0</v>
      </c>
      <c r="P183" s="22">
        <v>0</v>
      </c>
      <c r="Q183" s="21">
        <v>0</v>
      </c>
      <c r="R183" s="26" t="s">
        <v>205</v>
      </c>
      <c r="S183" s="25">
        <v>33</v>
      </c>
      <c r="T183" s="21">
        <v>2018</v>
      </c>
      <c r="U183" s="22"/>
      <c r="V183" s="22"/>
      <c r="W183" s="22"/>
    </row>
    <row r="184" spans="1:23" x14ac:dyDescent="0.25">
      <c r="A184" s="26" t="s">
        <v>1142</v>
      </c>
      <c r="B184" s="26" t="s">
        <v>1141</v>
      </c>
      <c r="C184" s="25">
        <v>33</v>
      </c>
      <c r="D184" s="21">
        <v>0</v>
      </c>
      <c r="E184" s="21">
        <v>0</v>
      </c>
      <c r="F184" s="21">
        <v>0</v>
      </c>
      <c r="G184" s="21">
        <v>0</v>
      </c>
      <c r="H184" s="22">
        <v>0</v>
      </c>
      <c r="I184" s="22">
        <v>0</v>
      </c>
      <c r="J184" s="22">
        <v>0</v>
      </c>
      <c r="K184" s="22">
        <v>0</v>
      </c>
      <c r="L184" s="22">
        <v>0</v>
      </c>
      <c r="M184" s="22">
        <v>0</v>
      </c>
      <c r="N184" s="22">
        <v>0</v>
      </c>
      <c r="O184" s="22">
        <v>0</v>
      </c>
      <c r="P184" s="22">
        <v>0</v>
      </c>
      <c r="Q184" s="21">
        <v>0</v>
      </c>
      <c r="R184" s="26" t="s">
        <v>205</v>
      </c>
      <c r="S184" s="25">
        <v>33</v>
      </c>
      <c r="T184" s="21">
        <v>2018</v>
      </c>
      <c r="U184" s="22"/>
      <c r="V184" s="22"/>
      <c r="W184" s="22"/>
    </row>
    <row r="185" spans="1:23" x14ac:dyDescent="0.25">
      <c r="A185" s="24" t="s">
        <v>205</v>
      </c>
      <c r="B185" s="24" t="s">
        <v>424</v>
      </c>
      <c r="C185" s="23">
        <v>33</v>
      </c>
      <c r="D185" s="21">
        <v>791.71</v>
      </c>
      <c r="E185" s="21">
        <v>709.71</v>
      </c>
      <c r="F185" s="21">
        <v>129.75</v>
      </c>
      <c r="G185" s="21">
        <v>0</v>
      </c>
      <c r="H185" s="22">
        <v>16516704</v>
      </c>
      <c r="I185" s="22">
        <v>12655975</v>
      </c>
      <c r="J185" s="22">
        <v>905641</v>
      </c>
      <c r="K185" s="22">
        <v>164691</v>
      </c>
      <c r="L185" s="22">
        <v>0</v>
      </c>
      <c r="M185" s="22">
        <v>200166</v>
      </c>
      <c r="N185" s="22">
        <v>1619341</v>
      </c>
      <c r="O185" s="22">
        <v>1214933</v>
      </c>
      <c r="P185" s="22">
        <v>0</v>
      </c>
      <c r="Q185" s="21">
        <v>1</v>
      </c>
      <c r="R185" s="24" t="s">
        <v>205</v>
      </c>
      <c r="S185" s="23">
        <v>33</v>
      </c>
      <c r="T185" s="21">
        <v>2018</v>
      </c>
      <c r="U185" s="22"/>
      <c r="V185" s="22"/>
      <c r="W185" s="22"/>
    </row>
    <row r="186" spans="1:23" x14ac:dyDescent="0.25">
      <c r="A186" s="26" t="s">
        <v>1</v>
      </c>
      <c r="B186" s="26" t="s">
        <v>220</v>
      </c>
      <c r="C186" s="25">
        <v>34</v>
      </c>
      <c r="D186" s="21">
        <v>88.86</v>
      </c>
      <c r="E186" s="21">
        <v>76.06</v>
      </c>
      <c r="F186" s="21">
        <v>20.48</v>
      </c>
      <c r="G186" s="21">
        <v>0</v>
      </c>
      <c r="H186" s="22">
        <v>1614478</v>
      </c>
      <c r="I186" s="22">
        <v>1373383</v>
      </c>
      <c r="J186" s="22">
        <v>117852</v>
      </c>
      <c r="K186" s="22">
        <v>114119</v>
      </c>
      <c r="L186" s="22">
        <v>30864</v>
      </c>
      <c r="M186" s="22">
        <v>0</v>
      </c>
      <c r="N186" s="22">
        <v>0</v>
      </c>
      <c r="O186" s="22">
        <v>0</v>
      </c>
      <c r="P186" s="22">
        <v>0</v>
      </c>
      <c r="Q186" s="21">
        <v>1</v>
      </c>
      <c r="R186" s="26" t="s">
        <v>1</v>
      </c>
      <c r="S186" s="25">
        <v>34</v>
      </c>
      <c r="T186" s="21">
        <v>2018</v>
      </c>
      <c r="U186" s="22"/>
      <c r="V186" s="22"/>
      <c r="W186" s="22"/>
    </row>
    <row r="187" spans="1:23" x14ac:dyDescent="0.25">
      <c r="A187" s="26" t="s">
        <v>11</v>
      </c>
      <c r="B187" s="26" t="s">
        <v>230</v>
      </c>
      <c r="C187" s="25">
        <v>34</v>
      </c>
      <c r="D187" s="21">
        <v>150.37</v>
      </c>
      <c r="E187" s="21">
        <v>133.37</v>
      </c>
      <c r="F187" s="21">
        <v>88.46</v>
      </c>
      <c r="G187" s="21">
        <v>0</v>
      </c>
      <c r="H187" s="22">
        <v>2705889</v>
      </c>
      <c r="I187" s="22">
        <v>2273160</v>
      </c>
      <c r="J187" s="22">
        <v>164311</v>
      </c>
      <c r="K187" s="22">
        <v>34515</v>
      </c>
      <c r="L187" s="22">
        <v>49699</v>
      </c>
      <c r="M187" s="22">
        <v>0</v>
      </c>
      <c r="N187" s="22">
        <v>0</v>
      </c>
      <c r="O187" s="22">
        <v>0</v>
      </c>
      <c r="P187" s="22">
        <v>0</v>
      </c>
      <c r="Q187" s="21">
        <v>1</v>
      </c>
      <c r="R187" s="26" t="s">
        <v>11</v>
      </c>
      <c r="S187" s="25">
        <v>34</v>
      </c>
      <c r="T187" s="21">
        <v>2018</v>
      </c>
      <c r="U187" s="22"/>
      <c r="V187" s="22"/>
      <c r="W187" s="22"/>
    </row>
    <row r="188" spans="1:23" x14ac:dyDescent="0.25">
      <c r="A188" s="26" t="s">
        <v>24</v>
      </c>
      <c r="B188" s="26" t="s">
        <v>243</v>
      </c>
      <c r="C188" s="25">
        <v>34</v>
      </c>
      <c r="D188" s="21">
        <v>116.8</v>
      </c>
      <c r="E188" s="21">
        <v>106.8</v>
      </c>
      <c r="F188" s="21">
        <v>30.48</v>
      </c>
      <c r="G188" s="21">
        <v>0</v>
      </c>
      <c r="H188" s="22">
        <v>1701712</v>
      </c>
      <c r="I188" s="22">
        <v>1347928</v>
      </c>
      <c r="J188" s="22">
        <v>92656</v>
      </c>
      <c r="K188" s="22">
        <v>98436</v>
      </c>
      <c r="L188" s="22">
        <v>40035</v>
      </c>
      <c r="M188" s="22">
        <v>0</v>
      </c>
      <c r="N188" s="22">
        <v>0</v>
      </c>
      <c r="O188" s="22">
        <v>0</v>
      </c>
      <c r="P188" s="22">
        <v>0</v>
      </c>
      <c r="Q188" s="21">
        <v>1</v>
      </c>
      <c r="R188" s="26" t="s">
        <v>24</v>
      </c>
      <c r="S188" s="25">
        <v>34</v>
      </c>
      <c r="T188" s="21">
        <v>2018</v>
      </c>
      <c r="U188" s="22"/>
      <c r="V188" s="22"/>
      <c r="W188" s="22"/>
    </row>
    <row r="189" spans="1:23" x14ac:dyDescent="0.25">
      <c r="A189" s="26" t="s">
        <v>53</v>
      </c>
      <c r="B189" s="26" t="s">
        <v>272</v>
      </c>
      <c r="C189" s="25">
        <v>34</v>
      </c>
      <c r="D189" s="21">
        <v>120.4</v>
      </c>
      <c r="E189" s="21">
        <v>110.4</v>
      </c>
      <c r="F189" s="21">
        <v>18.57</v>
      </c>
      <c r="G189" s="21">
        <v>0</v>
      </c>
      <c r="H189" s="22">
        <v>2052507</v>
      </c>
      <c r="I189" s="22">
        <v>1782760</v>
      </c>
      <c r="J189" s="22">
        <v>56329</v>
      </c>
      <c r="K189" s="22">
        <v>90406</v>
      </c>
      <c r="L189" s="22">
        <v>41615</v>
      </c>
      <c r="M189" s="22">
        <v>0</v>
      </c>
      <c r="N189" s="22">
        <v>0</v>
      </c>
      <c r="O189" s="22">
        <v>0</v>
      </c>
      <c r="P189" s="22">
        <v>0</v>
      </c>
      <c r="Q189" s="21">
        <v>1</v>
      </c>
      <c r="R189" s="26" t="s">
        <v>53</v>
      </c>
      <c r="S189" s="25">
        <v>34</v>
      </c>
      <c r="T189" s="21">
        <v>2018</v>
      </c>
      <c r="U189" s="22"/>
      <c r="V189" s="22"/>
      <c r="W189" s="22"/>
    </row>
    <row r="190" spans="1:23" x14ac:dyDescent="0.25">
      <c r="A190" s="26" t="s">
        <v>70</v>
      </c>
      <c r="B190" s="26" t="s">
        <v>289</v>
      </c>
      <c r="C190" s="25">
        <v>34</v>
      </c>
      <c r="D190" s="21">
        <v>137.80000000000001</v>
      </c>
      <c r="E190" s="21">
        <v>119.05</v>
      </c>
      <c r="F190" s="21">
        <v>30.02</v>
      </c>
      <c r="G190" s="21">
        <v>0.69</v>
      </c>
      <c r="H190" s="22">
        <v>1932850</v>
      </c>
      <c r="I190" s="22">
        <v>1701930</v>
      </c>
      <c r="J190" s="22">
        <v>104460</v>
      </c>
      <c r="K190" s="22">
        <v>81168</v>
      </c>
      <c r="L190" s="22">
        <v>37846</v>
      </c>
      <c r="M190" s="22">
        <v>0</v>
      </c>
      <c r="N190" s="22">
        <v>0</v>
      </c>
      <c r="O190" s="22">
        <v>0</v>
      </c>
      <c r="P190" s="22">
        <v>0</v>
      </c>
      <c r="Q190" s="21">
        <v>1</v>
      </c>
      <c r="R190" s="26" t="s">
        <v>70</v>
      </c>
      <c r="S190" s="25">
        <v>34</v>
      </c>
      <c r="T190" s="21">
        <v>2018</v>
      </c>
      <c r="U190" s="22"/>
      <c r="V190" s="22"/>
      <c r="W190" s="22"/>
    </row>
    <row r="191" spans="1:23" x14ac:dyDescent="0.25">
      <c r="A191" s="26" t="s">
        <v>105</v>
      </c>
      <c r="B191" s="26" t="s">
        <v>324</v>
      </c>
      <c r="C191" s="25">
        <v>34</v>
      </c>
      <c r="D191" s="21">
        <v>110</v>
      </c>
      <c r="E191" s="21">
        <v>99</v>
      </c>
      <c r="F191" s="21">
        <v>17.47</v>
      </c>
      <c r="G191" s="21">
        <v>0</v>
      </c>
      <c r="H191" s="22">
        <v>1740359</v>
      </c>
      <c r="I191" s="22">
        <v>1279625</v>
      </c>
      <c r="J191" s="22">
        <v>155221</v>
      </c>
      <c r="K191" s="22">
        <v>101772</v>
      </c>
      <c r="L191" s="22">
        <v>0</v>
      </c>
      <c r="M191" s="22">
        <v>0</v>
      </c>
      <c r="N191" s="22">
        <v>0</v>
      </c>
      <c r="O191" s="22">
        <v>0</v>
      </c>
      <c r="P191" s="22">
        <v>0</v>
      </c>
      <c r="Q191" s="21">
        <v>1</v>
      </c>
      <c r="R191" s="26" t="s">
        <v>105</v>
      </c>
      <c r="S191" s="25">
        <v>34</v>
      </c>
      <c r="T191" s="21">
        <v>2018</v>
      </c>
      <c r="U191" s="22"/>
      <c r="V191" s="22"/>
      <c r="W191" s="22"/>
    </row>
    <row r="192" spans="1:23" x14ac:dyDescent="0.25">
      <c r="A192" s="26" t="s">
        <v>161</v>
      </c>
      <c r="B192" s="26" t="s">
        <v>380</v>
      </c>
      <c r="C192" s="25">
        <v>34</v>
      </c>
      <c r="D192" s="21">
        <v>30</v>
      </c>
      <c r="E192" s="21">
        <v>26</v>
      </c>
      <c r="F192" s="21">
        <v>2.41</v>
      </c>
      <c r="G192" s="21">
        <v>0</v>
      </c>
      <c r="H192" s="22">
        <v>380583</v>
      </c>
      <c r="I192" s="22">
        <v>295016</v>
      </c>
      <c r="J192" s="22">
        <v>0</v>
      </c>
      <c r="K192" s="22">
        <v>0</v>
      </c>
      <c r="L192" s="22">
        <v>21939</v>
      </c>
      <c r="M192" s="22">
        <v>0</v>
      </c>
      <c r="N192" s="22">
        <v>0</v>
      </c>
      <c r="O192" s="22">
        <v>0</v>
      </c>
      <c r="P192" s="22">
        <v>0</v>
      </c>
      <c r="Q192" s="21">
        <v>2</v>
      </c>
      <c r="R192" s="26" t="s">
        <v>161</v>
      </c>
      <c r="S192" s="25">
        <v>34</v>
      </c>
      <c r="T192" s="21">
        <v>2018</v>
      </c>
      <c r="U192" s="22"/>
      <c r="V192" s="22"/>
      <c r="W192" s="22"/>
    </row>
    <row r="193" spans="1:23" x14ac:dyDescent="0.25">
      <c r="A193" s="28" t="s">
        <v>185</v>
      </c>
      <c r="B193" s="28" t="s">
        <v>404</v>
      </c>
      <c r="C193" s="27">
        <v>34</v>
      </c>
      <c r="D193" s="21">
        <v>330.08000000000004</v>
      </c>
      <c r="E193" s="21">
        <v>330.08000000000004</v>
      </c>
      <c r="F193" s="21">
        <v>99.61</v>
      </c>
      <c r="G193" s="21">
        <v>0.31</v>
      </c>
      <c r="H193" s="22">
        <v>6660277</v>
      </c>
      <c r="I193" s="22">
        <v>5501817</v>
      </c>
      <c r="J193" s="22">
        <v>183213</v>
      </c>
      <c r="K193" s="22">
        <v>0</v>
      </c>
      <c r="L193" s="22">
        <v>117829</v>
      </c>
      <c r="M193" s="22">
        <v>0</v>
      </c>
      <c r="N193" s="22">
        <v>0</v>
      </c>
      <c r="O193" s="22">
        <v>0</v>
      </c>
      <c r="P193" s="22">
        <v>0</v>
      </c>
      <c r="Q193" s="21">
        <v>1</v>
      </c>
      <c r="R193" s="28" t="s">
        <v>185</v>
      </c>
      <c r="S193" s="27">
        <v>34</v>
      </c>
      <c r="T193" s="21">
        <v>2018</v>
      </c>
      <c r="U193" s="22"/>
      <c r="V193" s="22"/>
      <c r="W193" s="22"/>
    </row>
    <row r="194" spans="1:23" x14ac:dyDescent="0.25">
      <c r="A194" s="26" t="s">
        <v>38</v>
      </c>
      <c r="B194" s="26" t="s">
        <v>257</v>
      </c>
      <c r="C194" s="25">
        <v>35</v>
      </c>
      <c r="D194" s="21">
        <v>154.55000000000001</v>
      </c>
      <c r="E194" s="21">
        <v>136.25</v>
      </c>
      <c r="F194" s="21">
        <v>28.5</v>
      </c>
      <c r="G194" s="21">
        <v>3</v>
      </c>
      <c r="H194" s="22">
        <v>3567661</v>
      </c>
      <c r="I194" s="22">
        <v>2591562</v>
      </c>
      <c r="J194" s="22">
        <v>56538</v>
      </c>
      <c r="K194" s="22">
        <v>136851</v>
      </c>
      <c r="L194" s="22">
        <v>0</v>
      </c>
      <c r="M194" s="22">
        <v>0</v>
      </c>
      <c r="N194" s="22">
        <v>0</v>
      </c>
      <c r="O194" s="22">
        <v>0</v>
      </c>
      <c r="P194" s="22">
        <v>0</v>
      </c>
      <c r="Q194" s="21">
        <v>1</v>
      </c>
      <c r="R194" s="26" t="s">
        <v>38</v>
      </c>
      <c r="S194" s="25">
        <v>35</v>
      </c>
      <c r="T194" s="21">
        <v>2018</v>
      </c>
      <c r="U194" s="22"/>
      <c r="V194" s="22"/>
      <c r="W194" s="22"/>
    </row>
    <row r="195" spans="1:23" x14ac:dyDescent="0.25">
      <c r="A195" s="26" t="s">
        <v>1139</v>
      </c>
      <c r="B195" s="26" t="s">
        <v>1140</v>
      </c>
      <c r="C195" s="25">
        <v>35</v>
      </c>
      <c r="D195" s="21">
        <v>0</v>
      </c>
      <c r="E195" s="21">
        <v>0</v>
      </c>
      <c r="F195" s="21">
        <v>0</v>
      </c>
      <c r="G195" s="21">
        <v>0</v>
      </c>
      <c r="H195" s="22">
        <v>0</v>
      </c>
      <c r="I195" s="22">
        <v>0</v>
      </c>
      <c r="J195" s="22">
        <v>0</v>
      </c>
      <c r="K195" s="22">
        <v>0</v>
      </c>
      <c r="L195" s="22">
        <v>0</v>
      </c>
      <c r="M195" s="22">
        <v>0</v>
      </c>
      <c r="N195" s="22">
        <v>0</v>
      </c>
      <c r="O195" s="22">
        <v>0</v>
      </c>
      <c r="P195" s="22">
        <v>0</v>
      </c>
      <c r="Q195" s="21">
        <v>0</v>
      </c>
      <c r="R195" s="26" t="s">
        <v>1139</v>
      </c>
      <c r="S195" s="25">
        <v>35</v>
      </c>
      <c r="T195" s="21">
        <v>2018</v>
      </c>
      <c r="U195" s="22"/>
      <c r="V195" s="22"/>
      <c r="W195" s="22"/>
    </row>
    <row r="196" spans="1:23" x14ac:dyDescent="0.25">
      <c r="A196" s="26" t="s">
        <v>62</v>
      </c>
      <c r="B196" s="26" t="s">
        <v>281</v>
      </c>
      <c r="C196" s="25">
        <v>35</v>
      </c>
      <c r="D196" s="21">
        <v>254.18</v>
      </c>
      <c r="E196" s="21">
        <v>217.13</v>
      </c>
      <c r="F196" s="21">
        <v>79.790000000000006</v>
      </c>
      <c r="G196" s="21">
        <v>0</v>
      </c>
      <c r="H196" s="22">
        <v>4227997</v>
      </c>
      <c r="I196" s="22">
        <v>4025137</v>
      </c>
      <c r="J196" s="22">
        <v>127192</v>
      </c>
      <c r="K196" s="22">
        <v>0</v>
      </c>
      <c r="L196" s="22">
        <v>0</v>
      </c>
      <c r="M196" s="22">
        <v>0</v>
      </c>
      <c r="N196" s="22">
        <v>0</v>
      </c>
      <c r="O196" s="22">
        <v>0</v>
      </c>
      <c r="P196" s="22">
        <v>0</v>
      </c>
      <c r="Q196" s="21">
        <v>1</v>
      </c>
      <c r="R196" s="26" t="s">
        <v>62</v>
      </c>
      <c r="S196" s="25">
        <v>35</v>
      </c>
      <c r="T196" s="21">
        <v>2018</v>
      </c>
      <c r="U196" s="22"/>
      <c r="V196" s="22"/>
      <c r="W196" s="22"/>
    </row>
    <row r="197" spans="1:23" x14ac:dyDescent="0.25">
      <c r="A197" s="26" t="s">
        <v>137</v>
      </c>
      <c r="B197" s="26" t="s">
        <v>356</v>
      </c>
      <c r="C197" s="25">
        <v>35</v>
      </c>
      <c r="D197" s="21">
        <v>16.240000000000002</v>
      </c>
      <c r="E197" s="21">
        <v>12.24</v>
      </c>
      <c r="F197" s="21">
        <v>3.34</v>
      </c>
      <c r="G197" s="21">
        <v>0</v>
      </c>
      <c r="H197" s="22">
        <v>383118</v>
      </c>
      <c r="I197" s="22">
        <v>383118</v>
      </c>
      <c r="J197" s="22">
        <v>0</v>
      </c>
      <c r="K197" s="22">
        <v>0</v>
      </c>
      <c r="L197" s="22">
        <v>0</v>
      </c>
      <c r="M197" s="22">
        <v>0</v>
      </c>
      <c r="N197" s="22">
        <v>0</v>
      </c>
      <c r="O197" s="22">
        <v>0</v>
      </c>
      <c r="P197" s="22">
        <v>0</v>
      </c>
      <c r="Q197" s="21">
        <v>2</v>
      </c>
      <c r="R197" s="26" t="s">
        <v>137</v>
      </c>
      <c r="S197" s="25">
        <v>35</v>
      </c>
      <c r="T197" s="21">
        <v>2018</v>
      </c>
      <c r="U197" s="22"/>
      <c r="V197" s="22"/>
      <c r="W197" s="22"/>
    </row>
    <row r="198" spans="1:23" x14ac:dyDescent="0.25">
      <c r="A198" s="26" t="s">
        <v>171</v>
      </c>
      <c r="B198" s="26" t="s">
        <v>390</v>
      </c>
      <c r="C198" s="25">
        <v>35</v>
      </c>
      <c r="D198" s="21">
        <v>257.33999999999997</v>
      </c>
      <c r="E198" s="21">
        <v>241.89</v>
      </c>
      <c r="F198" s="21">
        <v>57</v>
      </c>
      <c r="G198" s="21">
        <v>0</v>
      </c>
      <c r="H198" s="22">
        <v>4611950</v>
      </c>
      <c r="I198" s="22">
        <v>4465756</v>
      </c>
      <c r="J198" s="22">
        <v>64148</v>
      </c>
      <c r="K198" s="22">
        <v>0</v>
      </c>
      <c r="L198" s="22">
        <v>0</v>
      </c>
      <c r="M198" s="22">
        <v>0</v>
      </c>
      <c r="N198" s="22">
        <v>0</v>
      </c>
      <c r="O198" s="22">
        <v>0</v>
      </c>
      <c r="P198" s="22">
        <v>0</v>
      </c>
      <c r="Q198" s="21">
        <v>3</v>
      </c>
      <c r="R198" s="26" t="s">
        <v>171</v>
      </c>
      <c r="S198" s="25">
        <v>35</v>
      </c>
      <c r="T198" s="21">
        <v>2018</v>
      </c>
      <c r="U198" s="22"/>
      <c r="V198" s="22"/>
      <c r="W198" s="22"/>
    </row>
    <row r="199" spans="1:23" x14ac:dyDescent="0.25">
      <c r="A199" s="26" t="s">
        <v>172</v>
      </c>
      <c r="B199" s="26" t="s">
        <v>391</v>
      </c>
      <c r="C199" s="25">
        <v>35</v>
      </c>
      <c r="D199" s="21">
        <v>59.739999999999995</v>
      </c>
      <c r="E199" s="21">
        <v>48.739999999999995</v>
      </c>
      <c r="F199" s="21">
        <v>6.44</v>
      </c>
      <c r="G199" s="21">
        <v>0</v>
      </c>
      <c r="H199" s="22">
        <v>991545</v>
      </c>
      <c r="I199" s="22">
        <v>873445</v>
      </c>
      <c r="J199" s="22">
        <v>12320</v>
      </c>
      <c r="K199" s="22">
        <v>82482</v>
      </c>
      <c r="L199" s="22">
        <v>0</v>
      </c>
      <c r="M199" s="22">
        <v>0</v>
      </c>
      <c r="N199" s="22">
        <v>0</v>
      </c>
      <c r="O199" s="22">
        <v>0</v>
      </c>
      <c r="P199" s="22">
        <v>0</v>
      </c>
      <c r="Q199" s="21">
        <v>1</v>
      </c>
      <c r="R199" s="26" t="s">
        <v>172</v>
      </c>
      <c r="S199" s="25">
        <v>35</v>
      </c>
      <c r="T199" s="21">
        <v>2018</v>
      </c>
      <c r="U199" s="22"/>
      <c r="V199" s="22"/>
      <c r="W199" s="22"/>
    </row>
    <row r="200" spans="1:23" x14ac:dyDescent="0.25">
      <c r="A200" s="28" t="s">
        <v>186</v>
      </c>
      <c r="B200" s="28" t="s">
        <v>405</v>
      </c>
      <c r="C200" s="27">
        <v>35</v>
      </c>
      <c r="D200" s="21">
        <v>285.21000000000004</v>
      </c>
      <c r="E200" s="21">
        <v>280.21000000000004</v>
      </c>
      <c r="F200" s="21">
        <v>86.87</v>
      </c>
      <c r="G200" s="21">
        <v>0.95</v>
      </c>
      <c r="H200" s="22">
        <v>6799585</v>
      </c>
      <c r="I200" s="22">
        <v>6187825</v>
      </c>
      <c r="J200" s="22">
        <v>69495</v>
      </c>
      <c r="K200" s="22">
        <v>0</v>
      </c>
      <c r="L200" s="22">
        <v>0</v>
      </c>
      <c r="M200" s="22">
        <v>0</v>
      </c>
      <c r="N200" s="22">
        <v>0</v>
      </c>
      <c r="O200" s="22">
        <v>0</v>
      </c>
      <c r="P200" s="22">
        <v>0</v>
      </c>
      <c r="Q200" s="21">
        <v>1</v>
      </c>
      <c r="R200" s="28" t="s">
        <v>186</v>
      </c>
      <c r="S200" s="27">
        <v>35</v>
      </c>
      <c r="T200" s="21">
        <v>2018</v>
      </c>
      <c r="U200" s="22"/>
      <c r="V200" s="22"/>
      <c r="W200" s="22"/>
    </row>
    <row r="201" spans="1:23" x14ac:dyDescent="0.25">
      <c r="A201" s="30" t="s">
        <v>200</v>
      </c>
      <c r="B201" s="30" t="s">
        <v>419</v>
      </c>
      <c r="C201" s="29">
        <v>35</v>
      </c>
      <c r="D201" s="21">
        <v>66.900000000000006</v>
      </c>
      <c r="E201" s="21">
        <v>61</v>
      </c>
      <c r="F201" s="21">
        <v>21.560000000000002</v>
      </c>
      <c r="G201" s="21">
        <v>1.05</v>
      </c>
      <c r="H201" s="22">
        <v>1454436</v>
      </c>
      <c r="I201" s="22">
        <v>1267756</v>
      </c>
      <c r="J201" s="22">
        <v>36335</v>
      </c>
      <c r="K201" s="22">
        <v>86340</v>
      </c>
      <c r="L201" s="22">
        <v>0</v>
      </c>
      <c r="M201" s="22">
        <v>0</v>
      </c>
      <c r="N201" s="22">
        <v>0</v>
      </c>
      <c r="O201" s="22">
        <v>0</v>
      </c>
      <c r="P201" s="22">
        <v>0</v>
      </c>
      <c r="Q201" s="21">
        <v>1</v>
      </c>
      <c r="R201" s="30" t="s">
        <v>200</v>
      </c>
      <c r="S201" s="29">
        <v>35</v>
      </c>
      <c r="T201" s="21">
        <v>2018</v>
      </c>
    </row>
    <row r="202" spans="1:23" x14ac:dyDescent="0.25">
      <c r="A202" s="26" t="s">
        <v>1138</v>
      </c>
      <c r="B202" s="26" t="s">
        <v>1137</v>
      </c>
      <c r="C202" s="25">
        <v>36</v>
      </c>
      <c r="D202" s="21">
        <v>0</v>
      </c>
      <c r="E202" s="21">
        <v>0</v>
      </c>
      <c r="F202" s="21">
        <v>0</v>
      </c>
      <c r="G202" s="21">
        <v>0</v>
      </c>
      <c r="H202" s="22">
        <v>0</v>
      </c>
      <c r="I202" s="22">
        <v>0</v>
      </c>
      <c r="J202" s="22">
        <v>0</v>
      </c>
      <c r="K202" s="22">
        <v>0</v>
      </c>
      <c r="L202" s="22">
        <v>0</v>
      </c>
      <c r="M202" s="22">
        <v>0</v>
      </c>
      <c r="N202" s="22">
        <v>0</v>
      </c>
      <c r="O202" s="22">
        <v>0</v>
      </c>
      <c r="P202" s="22">
        <v>0</v>
      </c>
      <c r="Q202" s="21">
        <v>0</v>
      </c>
      <c r="R202" s="26" t="s">
        <v>206</v>
      </c>
      <c r="S202" s="25">
        <v>36</v>
      </c>
      <c r="T202" s="21">
        <v>2018</v>
      </c>
      <c r="U202" s="22"/>
      <c r="V202" s="22"/>
      <c r="W202" s="22"/>
    </row>
    <row r="203" spans="1:23" x14ac:dyDescent="0.25">
      <c r="A203" s="26" t="s">
        <v>1136</v>
      </c>
      <c r="B203" s="26" t="s">
        <v>1135</v>
      </c>
      <c r="C203" s="25">
        <v>36</v>
      </c>
      <c r="D203" s="21">
        <v>0</v>
      </c>
      <c r="E203" s="21">
        <v>0</v>
      </c>
      <c r="F203" s="21">
        <v>0</v>
      </c>
      <c r="G203" s="21">
        <v>0</v>
      </c>
      <c r="H203" s="22">
        <v>0</v>
      </c>
      <c r="I203" s="22">
        <v>0</v>
      </c>
      <c r="J203" s="22">
        <v>0</v>
      </c>
      <c r="K203" s="22">
        <v>0</v>
      </c>
      <c r="L203" s="22">
        <v>0</v>
      </c>
      <c r="M203" s="22">
        <v>0</v>
      </c>
      <c r="N203" s="22">
        <v>0</v>
      </c>
      <c r="O203" s="22">
        <v>0</v>
      </c>
      <c r="P203" s="22">
        <v>0</v>
      </c>
      <c r="Q203" s="21">
        <v>0</v>
      </c>
      <c r="R203" s="26" t="s">
        <v>202</v>
      </c>
      <c r="S203" s="25">
        <v>36</v>
      </c>
      <c r="T203" s="21">
        <v>2018</v>
      </c>
      <c r="U203" s="22"/>
      <c r="V203" s="22"/>
      <c r="W203" s="22"/>
    </row>
    <row r="204" spans="1:23" x14ac:dyDescent="0.25">
      <c r="A204" s="26" t="s">
        <v>1134</v>
      </c>
      <c r="B204" s="26" t="s">
        <v>1133</v>
      </c>
      <c r="C204" s="25">
        <v>36</v>
      </c>
      <c r="D204" s="21">
        <v>0</v>
      </c>
      <c r="E204" s="21">
        <v>0</v>
      </c>
      <c r="F204" s="21">
        <v>0</v>
      </c>
      <c r="G204" s="21">
        <v>0</v>
      </c>
      <c r="H204" s="22">
        <v>0</v>
      </c>
      <c r="I204" s="22">
        <v>0</v>
      </c>
      <c r="J204" s="22">
        <v>0</v>
      </c>
      <c r="K204" s="22">
        <v>0</v>
      </c>
      <c r="L204" s="22">
        <v>0</v>
      </c>
      <c r="M204" s="22">
        <v>0</v>
      </c>
      <c r="N204" s="22">
        <v>0</v>
      </c>
      <c r="O204" s="22">
        <v>0</v>
      </c>
      <c r="P204" s="22">
        <v>0</v>
      </c>
      <c r="Q204" s="21">
        <v>0</v>
      </c>
      <c r="R204" s="26" t="s">
        <v>206</v>
      </c>
      <c r="S204" s="25">
        <v>36</v>
      </c>
      <c r="T204" s="21">
        <v>2018</v>
      </c>
      <c r="U204" s="22"/>
      <c r="V204" s="22"/>
      <c r="W204" s="22"/>
    </row>
    <row r="205" spans="1:23" x14ac:dyDescent="0.25">
      <c r="A205" s="26" t="s">
        <v>1132</v>
      </c>
      <c r="B205" s="26" t="s">
        <v>1131</v>
      </c>
      <c r="C205" s="25">
        <v>36</v>
      </c>
      <c r="D205" s="21">
        <v>0</v>
      </c>
      <c r="E205" s="21">
        <v>0</v>
      </c>
      <c r="F205" s="21">
        <v>0</v>
      </c>
      <c r="G205" s="21">
        <v>0</v>
      </c>
      <c r="H205" s="22">
        <v>0</v>
      </c>
      <c r="I205" s="22">
        <v>0</v>
      </c>
      <c r="J205" s="22">
        <v>0</v>
      </c>
      <c r="K205" s="22">
        <v>0</v>
      </c>
      <c r="L205" s="22">
        <v>0</v>
      </c>
      <c r="M205" s="22">
        <v>0</v>
      </c>
      <c r="N205" s="22">
        <v>0</v>
      </c>
      <c r="O205" s="22">
        <v>0</v>
      </c>
      <c r="P205" s="22">
        <v>0</v>
      </c>
      <c r="Q205" s="21">
        <v>0</v>
      </c>
      <c r="R205" s="26" t="s">
        <v>206</v>
      </c>
      <c r="S205" s="25">
        <v>36</v>
      </c>
      <c r="T205" s="21">
        <v>2018</v>
      </c>
      <c r="U205" s="22"/>
      <c r="V205" s="22"/>
      <c r="W205" s="22"/>
    </row>
    <row r="206" spans="1:23" x14ac:dyDescent="0.25">
      <c r="A206" s="26" t="s">
        <v>1130</v>
      </c>
      <c r="B206" s="26" t="s">
        <v>1129</v>
      </c>
      <c r="C206" s="25">
        <v>36</v>
      </c>
      <c r="D206" s="21">
        <v>0</v>
      </c>
      <c r="E206" s="21">
        <v>0</v>
      </c>
      <c r="F206" s="21">
        <v>0</v>
      </c>
      <c r="G206" s="21">
        <v>0</v>
      </c>
      <c r="H206" s="22">
        <v>0</v>
      </c>
      <c r="I206" s="22">
        <v>0</v>
      </c>
      <c r="J206" s="22">
        <v>0</v>
      </c>
      <c r="K206" s="22">
        <v>0</v>
      </c>
      <c r="L206" s="22">
        <v>0</v>
      </c>
      <c r="M206" s="22">
        <v>0</v>
      </c>
      <c r="N206" s="22">
        <v>0</v>
      </c>
      <c r="O206" s="22">
        <v>0</v>
      </c>
      <c r="P206" s="22">
        <v>0</v>
      </c>
      <c r="Q206" s="21">
        <v>0</v>
      </c>
      <c r="R206" s="26" t="s">
        <v>202</v>
      </c>
      <c r="S206" s="25">
        <v>36</v>
      </c>
      <c r="T206" s="21">
        <v>2018</v>
      </c>
      <c r="U206" s="22"/>
      <c r="V206" s="22"/>
      <c r="W206" s="22"/>
    </row>
    <row r="207" spans="1:23" x14ac:dyDescent="0.25">
      <c r="A207" s="26" t="s">
        <v>1128</v>
      </c>
      <c r="B207" s="26" t="s">
        <v>1127</v>
      </c>
      <c r="C207" s="25">
        <v>36</v>
      </c>
      <c r="D207" s="21">
        <v>0</v>
      </c>
      <c r="E207" s="21">
        <v>0</v>
      </c>
      <c r="F207" s="21">
        <v>0</v>
      </c>
      <c r="G207" s="21">
        <v>0</v>
      </c>
      <c r="H207" s="22">
        <v>0</v>
      </c>
      <c r="I207" s="22">
        <v>0</v>
      </c>
      <c r="J207" s="22">
        <v>0</v>
      </c>
      <c r="K207" s="22">
        <v>0</v>
      </c>
      <c r="L207" s="22">
        <v>0</v>
      </c>
      <c r="M207" s="22">
        <v>0</v>
      </c>
      <c r="N207" s="22">
        <v>0</v>
      </c>
      <c r="O207" s="22">
        <v>0</v>
      </c>
      <c r="P207" s="22">
        <v>0</v>
      </c>
      <c r="Q207" s="21">
        <v>0</v>
      </c>
      <c r="R207" s="26" t="s">
        <v>206</v>
      </c>
      <c r="S207" s="25">
        <v>36</v>
      </c>
      <c r="T207" s="21">
        <v>2018</v>
      </c>
      <c r="U207" s="22"/>
      <c r="V207" s="22"/>
      <c r="W207" s="22"/>
    </row>
    <row r="208" spans="1:23" x14ac:dyDescent="0.25">
      <c r="A208" s="26" t="s">
        <v>1126</v>
      </c>
      <c r="B208" s="26" t="s">
        <v>1125</v>
      </c>
      <c r="C208" s="25">
        <v>36</v>
      </c>
      <c r="D208" s="21">
        <v>0</v>
      </c>
      <c r="E208" s="21">
        <v>0</v>
      </c>
      <c r="F208" s="21">
        <v>0</v>
      </c>
      <c r="G208" s="21">
        <v>0</v>
      </c>
      <c r="H208" s="22">
        <v>0</v>
      </c>
      <c r="I208" s="22">
        <v>0</v>
      </c>
      <c r="J208" s="22">
        <v>0</v>
      </c>
      <c r="K208" s="22">
        <v>0</v>
      </c>
      <c r="L208" s="22">
        <v>0</v>
      </c>
      <c r="M208" s="22">
        <v>0</v>
      </c>
      <c r="N208" s="22">
        <v>0</v>
      </c>
      <c r="O208" s="22">
        <v>0</v>
      </c>
      <c r="P208" s="22">
        <v>0</v>
      </c>
      <c r="Q208" s="21">
        <v>0</v>
      </c>
      <c r="R208" s="26" t="s">
        <v>206</v>
      </c>
      <c r="S208" s="25">
        <v>36</v>
      </c>
      <c r="T208" s="21">
        <v>2018</v>
      </c>
      <c r="U208" s="22"/>
      <c r="V208" s="22"/>
      <c r="W208" s="22"/>
    </row>
    <row r="209" spans="1:23" x14ac:dyDescent="0.25">
      <c r="A209" s="26" t="s">
        <v>1124</v>
      </c>
      <c r="B209" s="26" t="s">
        <v>1123</v>
      </c>
      <c r="C209" s="25">
        <v>36</v>
      </c>
      <c r="D209" s="21">
        <v>0</v>
      </c>
      <c r="E209" s="21">
        <v>0</v>
      </c>
      <c r="F209" s="21">
        <v>0</v>
      </c>
      <c r="G209" s="21">
        <v>0</v>
      </c>
      <c r="H209" s="22">
        <v>0</v>
      </c>
      <c r="I209" s="22">
        <v>0</v>
      </c>
      <c r="J209" s="22">
        <v>0</v>
      </c>
      <c r="K209" s="22">
        <v>0</v>
      </c>
      <c r="L209" s="22">
        <v>0</v>
      </c>
      <c r="M209" s="22">
        <v>0</v>
      </c>
      <c r="N209" s="22">
        <v>0</v>
      </c>
      <c r="O209" s="22">
        <v>0</v>
      </c>
      <c r="P209" s="22">
        <v>0</v>
      </c>
      <c r="Q209" s="21">
        <v>0</v>
      </c>
      <c r="R209" s="26" t="s">
        <v>206</v>
      </c>
      <c r="S209" s="25">
        <v>36</v>
      </c>
      <c r="T209" s="21">
        <v>2018</v>
      </c>
      <c r="U209" s="22"/>
      <c r="V209" s="22"/>
      <c r="W209" s="22"/>
    </row>
    <row r="210" spans="1:23" x14ac:dyDescent="0.25">
      <c r="A210" s="24" t="s">
        <v>202</v>
      </c>
      <c r="B210" s="24" t="s">
        <v>421</v>
      </c>
      <c r="C210" s="23">
        <v>36</v>
      </c>
      <c r="D210" s="21">
        <v>320.14</v>
      </c>
      <c r="E210" s="21">
        <v>292.14</v>
      </c>
      <c r="F210" s="21">
        <v>37.75</v>
      </c>
      <c r="G210" s="21">
        <v>0</v>
      </c>
      <c r="H210" s="22">
        <v>4949750</v>
      </c>
      <c r="I210" s="22">
        <v>4704967</v>
      </c>
      <c r="J210" s="22">
        <v>20817</v>
      </c>
      <c r="K210" s="22">
        <v>0</v>
      </c>
      <c r="L210" s="22">
        <v>0</v>
      </c>
      <c r="M210" s="22">
        <v>0</v>
      </c>
      <c r="N210" s="22">
        <v>0</v>
      </c>
      <c r="O210" s="22">
        <v>0</v>
      </c>
      <c r="P210" s="22">
        <v>0</v>
      </c>
      <c r="Q210" s="21">
        <v>1</v>
      </c>
      <c r="R210" s="24" t="s">
        <v>202</v>
      </c>
      <c r="S210" s="23">
        <v>36</v>
      </c>
      <c r="T210" s="21">
        <v>2018</v>
      </c>
      <c r="U210" s="22"/>
      <c r="V210" s="22"/>
      <c r="W210" s="22"/>
    </row>
    <row r="211" spans="1:23" x14ac:dyDescent="0.25">
      <c r="A211" s="24" t="s">
        <v>206</v>
      </c>
      <c r="B211" s="24" t="s">
        <v>425</v>
      </c>
      <c r="C211" s="23">
        <v>36</v>
      </c>
      <c r="D211" s="21">
        <v>1267.81</v>
      </c>
      <c r="E211" s="21">
        <v>1141.81</v>
      </c>
      <c r="F211" s="21">
        <v>297</v>
      </c>
      <c r="G211" s="21">
        <v>1</v>
      </c>
      <c r="H211" s="22">
        <v>19772608</v>
      </c>
      <c r="I211" s="22">
        <v>19088683</v>
      </c>
      <c r="J211" s="22">
        <v>6636</v>
      </c>
      <c r="K211" s="22">
        <v>198396</v>
      </c>
      <c r="L211" s="22">
        <v>0</v>
      </c>
      <c r="M211" s="22">
        <v>0</v>
      </c>
      <c r="N211" s="22">
        <v>0</v>
      </c>
      <c r="O211" s="22">
        <v>0</v>
      </c>
      <c r="P211" s="22">
        <v>0</v>
      </c>
      <c r="Q211" s="21">
        <v>1</v>
      </c>
      <c r="R211" s="24" t="s">
        <v>206</v>
      </c>
      <c r="S211" s="23">
        <v>36</v>
      </c>
      <c r="T211" s="21">
        <v>2018</v>
      </c>
      <c r="U211" s="22"/>
      <c r="V211" s="22"/>
      <c r="W211" s="22"/>
    </row>
    <row r="212" spans="1:23" x14ac:dyDescent="0.25">
      <c r="A212" s="26" t="s">
        <v>114</v>
      </c>
      <c r="B212" s="26" t="s">
        <v>333</v>
      </c>
      <c r="C212" s="25">
        <v>37</v>
      </c>
      <c r="D212" s="21">
        <v>274.8</v>
      </c>
      <c r="E212" s="21">
        <v>248.8</v>
      </c>
      <c r="F212" s="21">
        <v>58.75</v>
      </c>
      <c r="G212" s="21">
        <v>0</v>
      </c>
      <c r="H212" s="22">
        <v>4880935</v>
      </c>
      <c r="I212" s="22">
        <v>4546551</v>
      </c>
      <c r="J212" s="22">
        <v>21467</v>
      </c>
      <c r="K212" s="22">
        <v>0</v>
      </c>
      <c r="L212" s="22">
        <v>0</v>
      </c>
      <c r="M212" s="22">
        <v>0</v>
      </c>
      <c r="N212" s="22">
        <v>171982</v>
      </c>
      <c r="O212" s="22">
        <v>132680</v>
      </c>
      <c r="P212" s="22">
        <v>0</v>
      </c>
      <c r="Q212" s="21">
        <v>1</v>
      </c>
      <c r="R212" s="26" t="s">
        <v>114</v>
      </c>
      <c r="S212" s="25">
        <v>37</v>
      </c>
      <c r="T212" s="21">
        <v>2018</v>
      </c>
      <c r="U212" s="22"/>
      <c r="V212" s="22"/>
      <c r="W212" s="22"/>
    </row>
    <row r="213" spans="1:23" x14ac:dyDescent="0.25">
      <c r="A213" s="26" t="s">
        <v>125</v>
      </c>
      <c r="B213" s="26" t="s">
        <v>344</v>
      </c>
      <c r="C213" s="25">
        <v>37</v>
      </c>
      <c r="D213" s="21">
        <v>506.51000000000005</v>
      </c>
      <c r="E213" s="21">
        <v>473.91000000000008</v>
      </c>
      <c r="F213" s="21">
        <v>51.500000000000007</v>
      </c>
      <c r="G213" s="21">
        <v>1</v>
      </c>
      <c r="H213" s="22">
        <v>7728429</v>
      </c>
      <c r="I213" s="22">
        <v>7426431</v>
      </c>
      <c r="J213" s="22">
        <v>19607</v>
      </c>
      <c r="K213" s="22">
        <v>0</v>
      </c>
      <c r="L213" s="22">
        <v>84094</v>
      </c>
      <c r="M213" s="22">
        <v>0</v>
      </c>
      <c r="N213" s="22">
        <v>130264</v>
      </c>
      <c r="O213" s="22">
        <v>100496</v>
      </c>
      <c r="P213" s="22">
        <v>0</v>
      </c>
      <c r="Q213" s="21">
        <v>3</v>
      </c>
      <c r="R213" s="26" t="s">
        <v>125</v>
      </c>
      <c r="S213" s="25">
        <v>37</v>
      </c>
      <c r="T213" s="21">
        <v>2018</v>
      </c>
      <c r="U213" s="22"/>
      <c r="V213" s="22"/>
      <c r="W213" s="22"/>
    </row>
    <row r="214" spans="1:23" x14ac:dyDescent="0.25">
      <c r="A214" s="26" t="s">
        <v>162</v>
      </c>
      <c r="B214" s="26" t="s">
        <v>381</v>
      </c>
      <c r="C214" s="25">
        <v>37</v>
      </c>
      <c r="D214" s="21">
        <v>321.46000000000004</v>
      </c>
      <c r="E214" s="21">
        <v>297.46000000000004</v>
      </c>
      <c r="F214" s="21">
        <v>75.75</v>
      </c>
      <c r="G214" s="21">
        <v>0</v>
      </c>
      <c r="H214" s="22">
        <v>5569563</v>
      </c>
      <c r="I214" s="22">
        <v>4920555</v>
      </c>
      <c r="J214" s="22">
        <v>20746</v>
      </c>
      <c r="K214" s="22">
        <v>0</v>
      </c>
      <c r="L214" s="22">
        <v>40369</v>
      </c>
      <c r="M214" s="22">
        <v>0</v>
      </c>
      <c r="N214" s="22">
        <v>161927</v>
      </c>
      <c r="O214" s="22">
        <v>124923</v>
      </c>
      <c r="P214" s="22">
        <v>0</v>
      </c>
      <c r="Q214" s="21">
        <v>1</v>
      </c>
      <c r="R214" s="26" t="s">
        <v>162</v>
      </c>
      <c r="S214" s="25">
        <v>37</v>
      </c>
      <c r="T214" s="21">
        <v>2018</v>
      </c>
      <c r="U214" s="22"/>
      <c r="V214" s="22"/>
      <c r="W214" s="22"/>
    </row>
    <row r="215" spans="1:23" x14ac:dyDescent="0.25">
      <c r="A215" s="26" t="s">
        <v>69</v>
      </c>
      <c r="B215" s="26" t="s">
        <v>288</v>
      </c>
      <c r="C215" s="25">
        <v>38</v>
      </c>
      <c r="D215" s="21">
        <v>40.5</v>
      </c>
      <c r="E215" s="21">
        <v>40.5</v>
      </c>
      <c r="F215" s="21">
        <v>2.5</v>
      </c>
      <c r="G215" s="21">
        <v>0</v>
      </c>
      <c r="H215" s="22">
        <v>686032</v>
      </c>
      <c r="I215" s="22">
        <v>619866</v>
      </c>
      <c r="J215" s="22">
        <v>0</v>
      </c>
      <c r="K215" s="22">
        <v>0</v>
      </c>
      <c r="L215" s="22">
        <v>0</v>
      </c>
      <c r="M215" s="22">
        <v>0</v>
      </c>
      <c r="N215" s="22">
        <v>0</v>
      </c>
      <c r="O215" s="22">
        <v>0</v>
      </c>
      <c r="P215" s="22">
        <v>0</v>
      </c>
      <c r="Q215" s="21">
        <v>2</v>
      </c>
      <c r="R215" s="26" t="s">
        <v>69</v>
      </c>
      <c r="S215" s="25">
        <v>38</v>
      </c>
      <c r="T215" s="21">
        <v>2018</v>
      </c>
      <c r="U215" s="22"/>
      <c r="V215" s="22"/>
      <c r="W215" s="22"/>
    </row>
    <row r="216" spans="1:23" x14ac:dyDescent="0.25">
      <c r="A216" s="26" t="s">
        <v>85</v>
      </c>
      <c r="B216" s="26" t="s">
        <v>304</v>
      </c>
      <c r="C216" s="25">
        <v>38</v>
      </c>
      <c r="D216" s="21">
        <v>123.35</v>
      </c>
      <c r="E216" s="21">
        <v>111.35</v>
      </c>
      <c r="F216" s="21">
        <v>21</v>
      </c>
      <c r="G216" s="21">
        <v>0</v>
      </c>
      <c r="H216" s="22">
        <v>2242007</v>
      </c>
      <c r="I216" s="22">
        <v>1905817</v>
      </c>
      <c r="J216" s="22">
        <v>84436</v>
      </c>
      <c r="K216" s="22">
        <v>88300</v>
      </c>
      <c r="L216" s="22">
        <v>0</v>
      </c>
      <c r="M216" s="22">
        <v>0</v>
      </c>
      <c r="N216" s="22">
        <v>26988</v>
      </c>
      <c r="O216" s="22">
        <v>20820</v>
      </c>
      <c r="P216" s="22">
        <v>0</v>
      </c>
      <c r="Q216" s="21">
        <v>3</v>
      </c>
      <c r="R216" s="26" t="s">
        <v>85</v>
      </c>
      <c r="S216" s="25">
        <v>38</v>
      </c>
      <c r="T216" s="21">
        <v>2018</v>
      </c>
      <c r="U216" s="22"/>
      <c r="V216" s="22"/>
      <c r="W216" s="22"/>
    </row>
    <row r="217" spans="1:23" x14ac:dyDescent="0.25">
      <c r="A217" s="26" t="s">
        <v>112</v>
      </c>
      <c r="B217" s="26" t="s">
        <v>331</v>
      </c>
      <c r="C217" s="25">
        <v>38</v>
      </c>
      <c r="D217" s="21">
        <v>414.03</v>
      </c>
      <c r="E217" s="21">
        <v>361.08</v>
      </c>
      <c r="F217" s="21">
        <v>75.75</v>
      </c>
      <c r="G217" s="21">
        <v>0</v>
      </c>
      <c r="H217" s="22">
        <v>6742656</v>
      </c>
      <c r="I217" s="22">
        <v>5905021</v>
      </c>
      <c r="J217" s="22">
        <v>363999</v>
      </c>
      <c r="K217" s="22">
        <v>0</v>
      </c>
      <c r="L217" s="22">
        <v>0</v>
      </c>
      <c r="M217" s="22">
        <v>0</v>
      </c>
      <c r="N217" s="22">
        <v>223654</v>
      </c>
      <c r="O217" s="22">
        <v>172544</v>
      </c>
      <c r="P217" s="22">
        <v>0</v>
      </c>
      <c r="Q217" s="21">
        <v>1</v>
      </c>
      <c r="R217" s="26" t="s">
        <v>112</v>
      </c>
      <c r="S217" s="25">
        <v>38</v>
      </c>
      <c r="T217" s="21">
        <v>2018</v>
      </c>
      <c r="U217" s="22"/>
      <c r="V217" s="22"/>
      <c r="W217" s="22"/>
    </row>
    <row r="218" spans="1:23" x14ac:dyDescent="0.25">
      <c r="A218" s="26" t="s">
        <v>157</v>
      </c>
      <c r="B218" s="26" t="s">
        <v>376</v>
      </c>
      <c r="C218" s="25">
        <v>38</v>
      </c>
      <c r="D218" s="21">
        <v>149.55000000000001</v>
      </c>
      <c r="E218" s="21">
        <v>133</v>
      </c>
      <c r="F218" s="21">
        <v>28.25</v>
      </c>
      <c r="G218" s="21">
        <v>0</v>
      </c>
      <c r="H218" s="22">
        <v>2219517</v>
      </c>
      <c r="I218" s="22">
        <v>1959260</v>
      </c>
      <c r="J218" s="22">
        <v>81389</v>
      </c>
      <c r="K218" s="22">
        <v>84901</v>
      </c>
      <c r="L218" s="22">
        <v>0</v>
      </c>
      <c r="M218" s="22">
        <v>0</v>
      </c>
      <c r="N218" s="22">
        <v>120940</v>
      </c>
      <c r="O218" s="22">
        <v>93303</v>
      </c>
      <c r="P218" s="22">
        <v>0</v>
      </c>
      <c r="Q218" s="21">
        <v>3</v>
      </c>
      <c r="R218" s="26" t="s">
        <v>157</v>
      </c>
      <c r="S218" s="25">
        <v>38</v>
      </c>
      <c r="T218" s="21">
        <v>2018</v>
      </c>
      <c r="U218" s="22"/>
      <c r="V218" s="22"/>
      <c r="W218" s="22"/>
    </row>
    <row r="219" spans="1:23" x14ac:dyDescent="0.25">
      <c r="A219" s="26" t="s">
        <v>124</v>
      </c>
      <c r="B219" s="26" t="s">
        <v>343</v>
      </c>
      <c r="C219" s="25">
        <v>40</v>
      </c>
      <c r="D219" s="21">
        <v>1963.8400000000004</v>
      </c>
      <c r="E219" s="21">
        <v>1838.4400000000003</v>
      </c>
      <c r="F219" s="21">
        <v>775.25</v>
      </c>
      <c r="G219" s="21">
        <v>14</v>
      </c>
      <c r="H219" s="22">
        <v>51638855</v>
      </c>
      <c r="I219" s="22">
        <v>31694296</v>
      </c>
      <c r="J219" s="22">
        <v>3765107</v>
      </c>
      <c r="K219" s="22">
        <v>0</v>
      </c>
      <c r="L219" s="22">
        <v>356398</v>
      </c>
      <c r="M219" s="22">
        <v>651545</v>
      </c>
      <c r="N219" s="22">
        <v>5298476</v>
      </c>
      <c r="O219" s="22">
        <v>3721098</v>
      </c>
      <c r="P219" s="22">
        <v>0</v>
      </c>
      <c r="Q219" s="21">
        <v>1</v>
      </c>
      <c r="R219" s="26" t="s">
        <v>124</v>
      </c>
      <c r="S219" s="25">
        <v>40</v>
      </c>
      <c r="T219" s="21">
        <v>2018</v>
      </c>
      <c r="U219" s="22"/>
      <c r="V219" s="22"/>
      <c r="W219" s="22"/>
    </row>
    <row r="220" spans="1:23" x14ac:dyDescent="0.25">
      <c r="A220" s="26" t="s">
        <v>28</v>
      </c>
      <c r="B220" s="26" t="s">
        <v>247</v>
      </c>
      <c r="C220" s="25">
        <v>41</v>
      </c>
      <c r="D220" s="21">
        <v>169.92999999999998</v>
      </c>
      <c r="E220" s="21">
        <v>150.43</v>
      </c>
      <c r="F220" s="21">
        <v>42</v>
      </c>
      <c r="G220" s="21">
        <v>0</v>
      </c>
      <c r="H220" s="22">
        <v>3332780</v>
      </c>
      <c r="I220" s="22">
        <v>3085410</v>
      </c>
      <c r="J220" s="22">
        <v>116846</v>
      </c>
      <c r="K220" s="22">
        <v>145151</v>
      </c>
      <c r="L220" s="22">
        <v>22998</v>
      </c>
      <c r="M220" s="22">
        <v>0</v>
      </c>
      <c r="N220" s="22">
        <v>0</v>
      </c>
      <c r="O220" s="22">
        <v>0</v>
      </c>
      <c r="P220" s="22">
        <v>0</v>
      </c>
      <c r="Q220" s="21">
        <v>1</v>
      </c>
      <c r="R220" s="26" t="s">
        <v>28</v>
      </c>
      <c r="S220" s="25">
        <v>41</v>
      </c>
      <c r="T220" s="21">
        <v>2018</v>
      </c>
      <c r="U220" s="22"/>
      <c r="V220" s="22"/>
      <c r="W220" s="22"/>
    </row>
    <row r="221" spans="1:23" x14ac:dyDescent="0.25">
      <c r="A221" s="26" t="s">
        <v>1122</v>
      </c>
      <c r="B221" s="26" t="s">
        <v>1121</v>
      </c>
      <c r="C221" s="25">
        <v>41</v>
      </c>
      <c r="D221" s="21">
        <v>0</v>
      </c>
      <c r="E221" s="21">
        <v>0</v>
      </c>
      <c r="F221" s="21">
        <v>0</v>
      </c>
      <c r="G221" s="21">
        <v>0</v>
      </c>
      <c r="H221" s="22">
        <v>0</v>
      </c>
      <c r="I221" s="22">
        <v>0</v>
      </c>
      <c r="J221" s="22">
        <v>0</v>
      </c>
      <c r="K221" s="22">
        <v>0</v>
      </c>
      <c r="L221" s="22">
        <v>0</v>
      </c>
      <c r="M221" s="22">
        <v>0</v>
      </c>
      <c r="N221" s="22">
        <v>0</v>
      </c>
      <c r="O221" s="22">
        <v>0</v>
      </c>
      <c r="P221" s="22">
        <v>0</v>
      </c>
      <c r="Q221" s="21">
        <v>0</v>
      </c>
      <c r="R221" s="26" t="s">
        <v>192</v>
      </c>
      <c r="S221" s="25">
        <v>41</v>
      </c>
      <c r="T221" s="21">
        <v>2018</v>
      </c>
      <c r="U221" s="22"/>
      <c r="V221" s="22"/>
      <c r="W221" s="22"/>
    </row>
    <row r="222" spans="1:23" x14ac:dyDescent="0.25">
      <c r="A222" s="26" t="s">
        <v>1120</v>
      </c>
      <c r="B222" s="26" t="s">
        <v>1119</v>
      </c>
      <c r="C222" s="25">
        <v>41</v>
      </c>
      <c r="D222" s="21">
        <v>0</v>
      </c>
      <c r="E222" s="21">
        <v>0</v>
      </c>
      <c r="F222" s="21">
        <v>0</v>
      </c>
      <c r="G222" s="21">
        <v>0</v>
      </c>
      <c r="H222" s="22">
        <v>0</v>
      </c>
      <c r="I222" s="22">
        <v>0</v>
      </c>
      <c r="J222" s="22">
        <v>0</v>
      </c>
      <c r="K222" s="22">
        <v>0</v>
      </c>
      <c r="L222" s="22">
        <v>0</v>
      </c>
      <c r="M222" s="22">
        <v>0</v>
      </c>
      <c r="N222" s="22">
        <v>0</v>
      </c>
      <c r="O222" s="22">
        <v>0</v>
      </c>
      <c r="P222" s="22">
        <v>0</v>
      </c>
      <c r="Q222" s="21">
        <v>0</v>
      </c>
      <c r="R222" s="26" t="s">
        <v>192</v>
      </c>
      <c r="S222" s="25">
        <v>41</v>
      </c>
      <c r="T222" s="21">
        <v>2018</v>
      </c>
      <c r="U222" s="22"/>
      <c r="V222" s="22"/>
      <c r="W222" s="22"/>
    </row>
    <row r="223" spans="1:23" x14ac:dyDescent="0.25">
      <c r="A223" s="24" t="s">
        <v>192</v>
      </c>
      <c r="B223" s="24" t="s">
        <v>411</v>
      </c>
      <c r="C223" s="23">
        <v>41</v>
      </c>
      <c r="D223" s="21">
        <v>339.64</v>
      </c>
      <c r="E223" s="21">
        <v>306.74</v>
      </c>
      <c r="F223" s="21">
        <v>82.75</v>
      </c>
      <c r="G223" s="21">
        <v>5</v>
      </c>
      <c r="H223" s="22">
        <v>6766156</v>
      </c>
      <c r="I223" s="22">
        <v>6570987</v>
      </c>
      <c r="J223" s="22">
        <v>239601</v>
      </c>
      <c r="K223" s="22">
        <v>0</v>
      </c>
      <c r="L223" s="22">
        <v>91154</v>
      </c>
      <c r="M223" s="22">
        <v>0</v>
      </c>
      <c r="N223" s="22">
        <v>0</v>
      </c>
      <c r="O223" s="22">
        <v>0</v>
      </c>
      <c r="P223" s="22">
        <v>0</v>
      </c>
      <c r="Q223" s="21">
        <v>1</v>
      </c>
      <c r="R223" s="24" t="s">
        <v>192</v>
      </c>
      <c r="S223" s="23">
        <v>41</v>
      </c>
      <c r="T223" s="21">
        <v>2018</v>
      </c>
      <c r="U223" s="22"/>
      <c r="V223" s="22"/>
      <c r="W223" s="22"/>
    </row>
    <row r="224" spans="1:23" x14ac:dyDescent="0.25">
      <c r="A224" s="26" t="s">
        <v>1118</v>
      </c>
      <c r="B224" s="26" t="s">
        <v>1117</v>
      </c>
      <c r="C224" s="25">
        <v>42</v>
      </c>
      <c r="D224" s="21">
        <v>0</v>
      </c>
      <c r="E224" s="21">
        <v>0</v>
      </c>
      <c r="F224" s="21">
        <v>0</v>
      </c>
      <c r="G224" s="21">
        <v>0</v>
      </c>
      <c r="H224" s="22">
        <v>0</v>
      </c>
      <c r="I224" s="22">
        <v>0</v>
      </c>
      <c r="J224" s="22">
        <v>0</v>
      </c>
      <c r="K224" s="22">
        <v>0</v>
      </c>
      <c r="L224" s="22">
        <v>0</v>
      </c>
      <c r="M224" s="22">
        <v>0</v>
      </c>
      <c r="N224" s="22">
        <v>0</v>
      </c>
      <c r="O224" s="22">
        <v>0</v>
      </c>
      <c r="P224" s="22">
        <v>0</v>
      </c>
      <c r="Q224" s="21">
        <v>0</v>
      </c>
      <c r="R224" s="26" t="s">
        <v>214</v>
      </c>
      <c r="S224" s="25">
        <v>42</v>
      </c>
      <c r="T224" s="21">
        <v>2018</v>
      </c>
      <c r="U224" s="22"/>
      <c r="V224" s="22"/>
      <c r="W224" s="22"/>
    </row>
    <row r="225" spans="1:23" x14ac:dyDescent="0.25">
      <c r="A225" s="26" t="s">
        <v>1116</v>
      </c>
      <c r="B225" s="26" t="s">
        <v>1115</v>
      </c>
      <c r="C225" s="25">
        <v>42</v>
      </c>
      <c r="D225" s="21">
        <v>0</v>
      </c>
      <c r="E225" s="21">
        <v>0</v>
      </c>
      <c r="F225" s="21">
        <v>0</v>
      </c>
      <c r="G225" s="21">
        <v>0</v>
      </c>
      <c r="H225" s="22">
        <v>0</v>
      </c>
      <c r="I225" s="22">
        <v>0</v>
      </c>
      <c r="J225" s="22">
        <v>0</v>
      </c>
      <c r="K225" s="22">
        <v>0</v>
      </c>
      <c r="L225" s="22">
        <v>0</v>
      </c>
      <c r="M225" s="22">
        <v>0</v>
      </c>
      <c r="N225" s="22">
        <v>0</v>
      </c>
      <c r="O225" s="22">
        <v>0</v>
      </c>
      <c r="P225" s="22">
        <v>0</v>
      </c>
      <c r="Q225" s="21">
        <v>0</v>
      </c>
      <c r="R225" s="26" t="s">
        <v>214</v>
      </c>
      <c r="S225" s="25">
        <v>42</v>
      </c>
      <c r="T225" s="21">
        <v>2018</v>
      </c>
      <c r="U225" s="22"/>
      <c r="V225" s="22"/>
      <c r="W225" s="22"/>
    </row>
    <row r="226" spans="1:23" x14ac:dyDescent="0.25">
      <c r="A226" s="26" t="s">
        <v>1114</v>
      </c>
      <c r="B226" s="26" t="s">
        <v>1113</v>
      </c>
      <c r="C226" s="25">
        <v>42</v>
      </c>
      <c r="D226" s="21">
        <v>0</v>
      </c>
      <c r="E226" s="21">
        <v>0</v>
      </c>
      <c r="F226" s="21">
        <v>0</v>
      </c>
      <c r="G226" s="21">
        <v>0</v>
      </c>
      <c r="H226" s="22">
        <v>0</v>
      </c>
      <c r="I226" s="22">
        <v>0</v>
      </c>
      <c r="J226" s="22">
        <v>0</v>
      </c>
      <c r="K226" s="22">
        <v>0</v>
      </c>
      <c r="L226" s="22">
        <v>0</v>
      </c>
      <c r="M226" s="22">
        <v>0</v>
      </c>
      <c r="N226" s="22">
        <v>0</v>
      </c>
      <c r="O226" s="22">
        <v>0</v>
      </c>
      <c r="P226" s="22">
        <v>0</v>
      </c>
      <c r="Q226" s="21">
        <v>0</v>
      </c>
      <c r="R226" s="26" t="s">
        <v>214</v>
      </c>
      <c r="S226" s="25">
        <v>42</v>
      </c>
      <c r="T226" s="21">
        <v>2018</v>
      </c>
      <c r="U226" s="22"/>
      <c r="V226" s="22"/>
      <c r="W226" s="22"/>
    </row>
    <row r="227" spans="1:23" x14ac:dyDescent="0.25">
      <c r="A227" s="26" t="s">
        <v>1112</v>
      </c>
      <c r="B227" s="26" t="s">
        <v>1111</v>
      </c>
      <c r="C227" s="25">
        <v>42</v>
      </c>
      <c r="D227" s="21">
        <v>0</v>
      </c>
      <c r="E227" s="21">
        <v>0</v>
      </c>
      <c r="F227" s="21">
        <v>0</v>
      </c>
      <c r="G227" s="21">
        <v>0</v>
      </c>
      <c r="H227" s="22">
        <v>0</v>
      </c>
      <c r="I227" s="22">
        <v>0</v>
      </c>
      <c r="J227" s="22">
        <v>0</v>
      </c>
      <c r="K227" s="22">
        <v>0</v>
      </c>
      <c r="L227" s="22">
        <v>0</v>
      </c>
      <c r="M227" s="22">
        <v>0</v>
      </c>
      <c r="N227" s="22">
        <v>0</v>
      </c>
      <c r="O227" s="22">
        <v>0</v>
      </c>
      <c r="P227" s="22">
        <v>0</v>
      </c>
      <c r="Q227" s="21">
        <v>0</v>
      </c>
      <c r="R227" s="26" t="s">
        <v>214</v>
      </c>
      <c r="S227" s="25">
        <v>42</v>
      </c>
      <c r="T227" s="21">
        <v>2018</v>
      </c>
      <c r="U227" s="22"/>
      <c r="V227" s="22"/>
      <c r="W227" s="22"/>
    </row>
    <row r="228" spans="1:23" x14ac:dyDescent="0.25">
      <c r="A228" s="26" t="s">
        <v>1110</v>
      </c>
      <c r="B228" s="26" t="s">
        <v>1109</v>
      </c>
      <c r="C228" s="25">
        <v>42</v>
      </c>
      <c r="D228" s="21">
        <v>0</v>
      </c>
      <c r="E228" s="21">
        <v>0</v>
      </c>
      <c r="F228" s="21">
        <v>0</v>
      </c>
      <c r="G228" s="21">
        <v>0</v>
      </c>
      <c r="H228" s="22">
        <v>0</v>
      </c>
      <c r="I228" s="22">
        <v>0</v>
      </c>
      <c r="J228" s="22">
        <v>0</v>
      </c>
      <c r="K228" s="22">
        <v>0</v>
      </c>
      <c r="L228" s="22">
        <v>0</v>
      </c>
      <c r="M228" s="22">
        <v>0</v>
      </c>
      <c r="N228" s="22">
        <v>0</v>
      </c>
      <c r="O228" s="22">
        <v>0</v>
      </c>
      <c r="P228" s="22">
        <v>0</v>
      </c>
      <c r="Q228" s="21">
        <v>0</v>
      </c>
      <c r="R228" s="26" t="s">
        <v>214</v>
      </c>
      <c r="S228" s="25">
        <v>42</v>
      </c>
      <c r="T228" s="21">
        <v>2018</v>
      </c>
      <c r="U228" s="22"/>
      <c r="V228" s="22"/>
      <c r="W228" s="22"/>
    </row>
    <row r="229" spans="1:23" x14ac:dyDescent="0.25">
      <c r="A229" s="26" t="s">
        <v>1108</v>
      </c>
      <c r="B229" s="26" t="s">
        <v>1107</v>
      </c>
      <c r="C229" s="25">
        <v>42</v>
      </c>
      <c r="D229" s="21">
        <v>0</v>
      </c>
      <c r="E229" s="21">
        <v>0</v>
      </c>
      <c r="F229" s="21">
        <v>0</v>
      </c>
      <c r="G229" s="21">
        <v>0</v>
      </c>
      <c r="H229" s="22">
        <v>0</v>
      </c>
      <c r="I229" s="22">
        <v>0</v>
      </c>
      <c r="J229" s="22">
        <v>0</v>
      </c>
      <c r="K229" s="22">
        <v>0</v>
      </c>
      <c r="L229" s="22">
        <v>0</v>
      </c>
      <c r="M229" s="22">
        <v>0</v>
      </c>
      <c r="N229" s="22">
        <v>0</v>
      </c>
      <c r="O229" s="22">
        <v>0</v>
      </c>
      <c r="P229" s="22">
        <v>0</v>
      </c>
      <c r="Q229" s="21">
        <v>0</v>
      </c>
      <c r="R229" s="26" t="s">
        <v>214</v>
      </c>
      <c r="S229" s="25">
        <v>42</v>
      </c>
      <c r="T229" s="21">
        <v>2018</v>
      </c>
      <c r="U229" s="22"/>
      <c r="V229" s="22"/>
      <c r="W229" s="22"/>
    </row>
    <row r="230" spans="1:23" x14ac:dyDescent="0.25">
      <c r="A230" s="24" t="s">
        <v>214</v>
      </c>
      <c r="B230" s="24" t="s">
        <v>432</v>
      </c>
      <c r="C230" s="23">
        <v>42</v>
      </c>
      <c r="D230" s="21">
        <v>1886.11</v>
      </c>
      <c r="E230" s="21">
        <v>1663.36</v>
      </c>
      <c r="F230" s="21">
        <v>162.75</v>
      </c>
      <c r="G230" s="21">
        <v>13</v>
      </c>
      <c r="H230" s="22">
        <v>36294313</v>
      </c>
      <c r="I230" s="22">
        <v>30697880</v>
      </c>
      <c r="J230" s="22">
        <v>1245273</v>
      </c>
      <c r="K230" s="22">
        <v>105907</v>
      </c>
      <c r="L230" s="22">
        <v>0</v>
      </c>
      <c r="M230" s="22">
        <v>493866</v>
      </c>
      <c r="N230" s="22">
        <v>4204562</v>
      </c>
      <c r="O230" s="22">
        <v>2735021</v>
      </c>
      <c r="P230" s="22">
        <v>0</v>
      </c>
      <c r="Q230" s="21">
        <v>1</v>
      </c>
      <c r="R230" s="24" t="s">
        <v>214</v>
      </c>
      <c r="S230" s="23">
        <v>42</v>
      </c>
      <c r="T230" s="21">
        <v>2018</v>
      </c>
      <c r="U230" s="22"/>
      <c r="V230" s="22"/>
      <c r="W230" s="22"/>
    </row>
    <row r="231" spans="1:23" x14ac:dyDescent="0.25">
      <c r="A231" s="26" t="s">
        <v>100</v>
      </c>
      <c r="B231" s="26" t="s">
        <v>319</v>
      </c>
      <c r="C231" s="25">
        <v>43</v>
      </c>
      <c r="D231" s="21">
        <v>587.87</v>
      </c>
      <c r="E231" s="21">
        <v>525.91999999999996</v>
      </c>
      <c r="F231" s="21">
        <v>120.25</v>
      </c>
      <c r="G231" s="21">
        <v>3</v>
      </c>
      <c r="H231" s="22">
        <v>9447178</v>
      </c>
      <c r="I231" s="22">
        <v>8945914</v>
      </c>
      <c r="J231" s="22">
        <v>154862</v>
      </c>
      <c r="K231" s="22">
        <v>0</v>
      </c>
      <c r="L231" s="22">
        <v>120345</v>
      </c>
      <c r="M231" s="22">
        <v>0</v>
      </c>
      <c r="N231" s="22">
        <v>0</v>
      </c>
      <c r="O231" s="22">
        <v>0</v>
      </c>
      <c r="P231" s="22">
        <v>0</v>
      </c>
      <c r="Q231" s="21">
        <v>1</v>
      </c>
      <c r="R231" s="26" t="s">
        <v>100</v>
      </c>
      <c r="S231" s="25">
        <v>43</v>
      </c>
      <c r="T231" s="21">
        <v>2018</v>
      </c>
      <c r="U231" s="22"/>
      <c r="V231" s="22"/>
      <c r="W231" s="22"/>
    </row>
    <row r="232" spans="1:23" x14ac:dyDescent="0.25">
      <c r="A232" s="26" t="s">
        <v>121</v>
      </c>
      <c r="B232" s="26" t="s">
        <v>340</v>
      </c>
      <c r="C232" s="25">
        <v>43</v>
      </c>
      <c r="D232" s="21">
        <v>94.03</v>
      </c>
      <c r="E232" s="21">
        <v>83.03</v>
      </c>
      <c r="F232" s="21">
        <v>16.25</v>
      </c>
      <c r="G232" s="21">
        <v>0</v>
      </c>
      <c r="H232" s="22">
        <v>1691264</v>
      </c>
      <c r="I232" s="22">
        <v>1553406</v>
      </c>
      <c r="J232" s="22">
        <v>15854</v>
      </c>
      <c r="K232" s="22">
        <v>73722</v>
      </c>
      <c r="L232" s="22">
        <v>18162</v>
      </c>
      <c r="M232" s="22">
        <v>0</v>
      </c>
      <c r="N232" s="22">
        <v>0</v>
      </c>
      <c r="O232" s="22">
        <v>0</v>
      </c>
      <c r="P232" s="22">
        <v>0</v>
      </c>
      <c r="Q232" s="21">
        <v>3</v>
      </c>
      <c r="R232" s="26" t="s">
        <v>121</v>
      </c>
      <c r="S232" s="25">
        <v>43</v>
      </c>
      <c r="T232" s="21">
        <v>2018</v>
      </c>
      <c r="U232" s="22"/>
      <c r="V232" s="22"/>
      <c r="W232" s="22"/>
    </row>
    <row r="233" spans="1:23" x14ac:dyDescent="0.25">
      <c r="A233" s="26" t="s">
        <v>89</v>
      </c>
      <c r="B233" s="26" t="s">
        <v>308</v>
      </c>
      <c r="C233" s="25">
        <v>45</v>
      </c>
      <c r="D233" s="21">
        <v>1146.2199999999998</v>
      </c>
      <c r="E233" s="21">
        <v>1013.27</v>
      </c>
      <c r="F233" s="21">
        <v>149.75</v>
      </c>
      <c r="G233" s="21">
        <v>57</v>
      </c>
      <c r="H233" s="22">
        <v>20019297</v>
      </c>
      <c r="I233" s="22">
        <v>16768693</v>
      </c>
      <c r="J233" s="22">
        <v>912650</v>
      </c>
      <c r="K233" s="22">
        <v>0</v>
      </c>
      <c r="L233" s="22">
        <v>68007</v>
      </c>
      <c r="M233" s="22">
        <v>302872</v>
      </c>
      <c r="N233" s="22">
        <v>2116049</v>
      </c>
      <c r="O233" s="22">
        <v>1348982</v>
      </c>
      <c r="P233" s="22">
        <v>0</v>
      </c>
      <c r="Q233" s="21">
        <v>1</v>
      </c>
      <c r="R233" s="26" t="s">
        <v>89</v>
      </c>
      <c r="S233" s="25">
        <v>45</v>
      </c>
      <c r="T233" s="21">
        <v>2018</v>
      </c>
      <c r="U233" s="22"/>
      <c r="V233" s="22"/>
      <c r="W233" s="22"/>
    </row>
    <row r="234" spans="1:23" x14ac:dyDescent="0.25">
      <c r="A234" s="26" t="s">
        <v>23</v>
      </c>
      <c r="B234" s="26" t="s">
        <v>242</v>
      </c>
      <c r="C234" s="25">
        <v>46</v>
      </c>
      <c r="D234" s="21">
        <v>47.3</v>
      </c>
      <c r="E234" s="21">
        <v>35</v>
      </c>
      <c r="F234" s="21">
        <v>7.17</v>
      </c>
      <c r="G234" s="21">
        <v>0</v>
      </c>
      <c r="H234" s="22">
        <v>718324</v>
      </c>
      <c r="I234" s="22">
        <v>664377</v>
      </c>
      <c r="J234" s="22">
        <v>21704</v>
      </c>
      <c r="K234" s="22">
        <v>0</v>
      </c>
      <c r="L234" s="22">
        <v>0</v>
      </c>
      <c r="M234" s="22">
        <v>0</v>
      </c>
      <c r="N234" s="22">
        <v>0</v>
      </c>
      <c r="O234" s="22">
        <v>0</v>
      </c>
      <c r="P234" s="22">
        <v>0</v>
      </c>
      <c r="Q234" s="21">
        <v>1</v>
      </c>
      <c r="R234" s="26" t="s">
        <v>23</v>
      </c>
      <c r="S234" s="25">
        <v>46</v>
      </c>
      <c r="T234" s="21">
        <v>2018</v>
      </c>
      <c r="U234" s="22"/>
      <c r="V234" s="22"/>
      <c r="W234" s="22"/>
    </row>
    <row r="235" spans="1:23" x14ac:dyDescent="0.25">
      <c r="A235" s="26" t="s">
        <v>43</v>
      </c>
      <c r="B235" s="26" t="s">
        <v>262</v>
      </c>
      <c r="C235" s="25">
        <v>46</v>
      </c>
      <c r="D235" s="21">
        <v>157.19999999999999</v>
      </c>
      <c r="E235" s="21">
        <v>142.69999999999999</v>
      </c>
      <c r="F235" s="21">
        <v>19.5</v>
      </c>
      <c r="G235" s="21">
        <v>3</v>
      </c>
      <c r="H235" s="22">
        <v>3130067</v>
      </c>
      <c r="I235" s="22">
        <v>2782827</v>
      </c>
      <c r="J235" s="22">
        <v>23533</v>
      </c>
      <c r="K235" s="22">
        <v>72680</v>
      </c>
      <c r="L235" s="22">
        <v>21151</v>
      </c>
      <c r="M235" s="22">
        <v>0</v>
      </c>
      <c r="N235" s="22">
        <v>0</v>
      </c>
      <c r="O235" s="22">
        <v>0</v>
      </c>
      <c r="P235" s="22">
        <v>0</v>
      </c>
      <c r="Q235" s="21">
        <v>3</v>
      </c>
      <c r="R235" s="26" t="s">
        <v>43</v>
      </c>
      <c r="S235" s="25">
        <v>46</v>
      </c>
      <c r="T235" s="21">
        <v>2018</v>
      </c>
      <c r="U235" s="22"/>
      <c r="V235" s="22"/>
      <c r="W235" s="22"/>
    </row>
    <row r="236" spans="1:23" x14ac:dyDescent="0.25">
      <c r="A236" s="26" t="s">
        <v>72</v>
      </c>
      <c r="B236" s="26" t="s">
        <v>291</v>
      </c>
      <c r="C236" s="25">
        <v>46</v>
      </c>
      <c r="D236" s="21">
        <v>58.06</v>
      </c>
      <c r="E236" s="21">
        <v>50.06</v>
      </c>
      <c r="F236" s="21">
        <v>14.84</v>
      </c>
      <c r="G236" s="21">
        <v>0</v>
      </c>
      <c r="H236" s="22">
        <v>1224838</v>
      </c>
      <c r="I236" s="22">
        <v>929751</v>
      </c>
      <c r="J236" s="22">
        <v>69709</v>
      </c>
      <c r="K236" s="22">
        <v>91971</v>
      </c>
      <c r="L236" s="22">
        <v>0</v>
      </c>
      <c r="M236" s="22">
        <v>0</v>
      </c>
      <c r="N236" s="22">
        <v>8547</v>
      </c>
      <c r="O236" s="22">
        <v>6594</v>
      </c>
      <c r="P236" s="22">
        <v>0</v>
      </c>
      <c r="Q236" s="21">
        <v>1</v>
      </c>
      <c r="R236" s="26" t="s">
        <v>72</v>
      </c>
      <c r="S236" s="25">
        <v>46</v>
      </c>
      <c r="T236" s="21">
        <v>2018</v>
      </c>
      <c r="U236" s="22"/>
      <c r="V236" s="22"/>
      <c r="W236" s="22"/>
    </row>
    <row r="237" spans="1:23" x14ac:dyDescent="0.25">
      <c r="A237" s="26" t="s">
        <v>83</v>
      </c>
      <c r="B237" s="26" t="s">
        <v>302</v>
      </c>
      <c r="C237" s="25">
        <v>46</v>
      </c>
      <c r="D237" s="21">
        <v>128.15</v>
      </c>
      <c r="E237" s="21">
        <v>119.15</v>
      </c>
      <c r="F237" s="21">
        <v>30</v>
      </c>
      <c r="G237" s="21">
        <v>0</v>
      </c>
      <c r="H237" s="22">
        <v>2582426</v>
      </c>
      <c r="I237" s="22">
        <v>2279801</v>
      </c>
      <c r="J237" s="22">
        <v>77722</v>
      </c>
      <c r="K237" s="22">
        <v>109468</v>
      </c>
      <c r="L237" s="22">
        <v>32068</v>
      </c>
      <c r="M237" s="22">
        <v>0</v>
      </c>
      <c r="N237" s="22">
        <v>0</v>
      </c>
      <c r="O237" s="22">
        <v>0</v>
      </c>
      <c r="P237" s="22">
        <v>0</v>
      </c>
      <c r="Q237" s="21">
        <v>3</v>
      </c>
      <c r="R237" s="26" t="s">
        <v>83</v>
      </c>
      <c r="S237" s="25">
        <v>46</v>
      </c>
      <c r="T237" s="21">
        <v>2018</v>
      </c>
      <c r="U237" s="22"/>
      <c r="V237" s="22"/>
      <c r="W237" s="22"/>
    </row>
    <row r="238" spans="1:23" x14ac:dyDescent="0.25">
      <c r="A238" s="26" t="s">
        <v>95</v>
      </c>
      <c r="B238" s="26" t="s">
        <v>314</v>
      </c>
      <c r="C238" s="25">
        <v>46</v>
      </c>
      <c r="D238" s="21">
        <v>102.4</v>
      </c>
      <c r="E238" s="21">
        <v>75.900000000000006</v>
      </c>
      <c r="F238" s="21">
        <v>26.99</v>
      </c>
      <c r="G238" s="21">
        <v>0</v>
      </c>
      <c r="H238" s="22">
        <v>1453012</v>
      </c>
      <c r="I238" s="22">
        <v>1343888</v>
      </c>
      <c r="J238" s="22">
        <v>46000</v>
      </c>
      <c r="K238" s="22">
        <v>0</v>
      </c>
      <c r="L238" s="22">
        <v>0</v>
      </c>
      <c r="M238" s="22">
        <v>0</v>
      </c>
      <c r="N238" s="22">
        <v>0</v>
      </c>
      <c r="O238" s="22">
        <v>0</v>
      </c>
      <c r="P238" s="22">
        <v>0</v>
      </c>
      <c r="Q238" s="21">
        <v>1</v>
      </c>
      <c r="R238" s="26" t="s">
        <v>95</v>
      </c>
      <c r="S238" s="25">
        <v>46</v>
      </c>
      <c r="T238" s="21">
        <v>2018</v>
      </c>
      <c r="U238" s="22"/>
      <c r="V238" s="22"/>
      <c r="W238" s="22"/>
    </row>
    <row r="239" spans="1:23" x14ac:dyDescent="0.25">
      <c r="A239" s="26" t="s">
        <v>142</v>
      </c>
      <c r="B239" s="26" t="s">
        <v>361</v>
      </c>
      <c r="C239" s="25">
        <v>46</v>
      </c>
      <c r="D239" s="21">
        <v>49</v>
      </c>
      <c r="E239" s="21">
        <v>47</v>
      </c>
      <c r="F239" s="21">
        <v>0</v>
      </c>
      <c r="G239" s="21">
        <v>0</v>
      </c>
      <c r="H239" s="22">
        <v>690592</v>
      </c>
      <c r="I239" s="22">
        <v>476255</v>
      </c>
      <c r="J239" s="22">
        <v>48986</v>
      </c>
      <c r="K239" s="22">
        <v>0</v>
      </c>
      <c r="L239" s="22">
        <v>0</v>
      </c>
      <c r="M239" s="22">
        <v>0</v>
      </c>
      <c r="N239" s="22">
        <v>0</v>
      </c>
      <c r="O239" s="22">
        <v>0</v>
      </c>
      <c r="P239" s="22">
        <v>0</v>
      </c>
      <c r="Q239" s="21">
        <v>2</v>
      </c>
      <c r="R239" s="26" t="s">
        <v>142</v>
      </c>
      <c r="S239" s="25">
        <v>46</v>
      </c>
      <c r="T239" s="21">
        <v>2018</v>
      </c>
      <c r="U239" s="22"/>
      <c r="V239" s="22"/>
      <c r="W239" s="22"/>
    </row>
    <row r="240" spans="1:23" x14ac:dyDescent="0.25">
      <c r="A240" s="26" t="s">
        <v>147</v>
      </c>
      <c r="B240" s="26" t="s">
        <v>366</v>
      </c>
      <c r="C240" s="25">
        <v>46</v>
      </c>
      <c r="D240" s="21">
        <v>82</v>
      </c>
      <c r="E240" s="21">
        <v>70</v>
      </c>
      <c r="F240" s="21">
        <v>15.15</v>
      </c>
      <c r="G240" s="21">
        <v>0</v>
      </c>
      <c r="H240" s="22">
        <v>1400900</v>
      </c>
      <c r="I240" s="22">
        <v>1215239</v>
      </c>
      <c r="J240" s="22">
        <v>81799</v>
      </c>
      <c r="K240" s="22">
        <v>86757</v>
      </c>
      <c r="L240" s="22">
        <v>0</v>
      </c>
      <c r="M240" s="22">
        <v>0</v>
      </c>
      <c r="N240" s="22">
        <v>0</v>
      </c>
      <c r="O240" s="22">
        <v>0</v>
      </c>
      <c r="P240" s="22">
        <v>0</v>
      </c>
      <c r="Q240" s="21">
        <v>1</v>
      </c>
      <c r="R240" s="26" t="s">
        <v>147</v>
      </c>
      <c r="S240" s="25">
        <v>46</v>
      </c>
      <c r="T240" s="21">
        <v>2018</v>
      </c>
      <c r="U240" s="22"/>
      <c r="V240" s="22"/>
      <c r="W240" s="22"/>
    </row>
    <row r="241" spans="1:23" x14ac:dyDescent="0.25">
      <c r="A241" s="26" t="s">
        <v>153</v>
      </c>
      <c r="B241" s="26" t="s">
        <v>372</v>
      </c>
      <c r="C241" s="25">
        <v>46</v>
      </c>
      <c r="D241" s="21">
        <v>97.9</v>
      </c>
      <c r="E241" s="21">
        <v>92</v>
      </c>
      <c r="F241" s="21">
        <v>21.5</v>
      </c>
      <c r="G241" s="21">
        <v>0</v>
      </c>
      <c r="H241" s="22">
        <v>1983726</v>
      </c>
      <c r="I241" s="22">
        <v>1797036</v>
      </c>
      <c r="J241" s="22">
        <v>58624</v>
      </c>
      <c r="K241" s="22">
        <v>81022</v>
      </c>
      <c r="L241" s="22">
        <v>0</v>
      </c>
      <c r="M241" s="22">
        <v>0</v>
      </c>
      <c r="N241" s="22">
        <v>6059</v>
      </c>
      <c r="O241" s="22">
        <v>4674</v>
      </c>
      <c r="P241" s="22">
        <v>0</v>
      </c>
      <c r="Q241" s="21">
        <v>3</v>
      </c>
      <c r="R241" s="26" t="s">
        <v>153</v>
      </c>
      <c r="S241" s="25">
        <v>46</v>
      </c>
      <c r="T241" s="21">
        <v>2018</v>
      </c>
      <c r="U241" s="22"/>
      <c r="V241" s="22"/>
      <c r="W241" s="22"/>
    </row>
    <row r="242" spans="1:23" x14ac:dyDescent="0.25">
      <c r="A242" s="26" t="s">
        <v>167</v>
      </c>
      <c r="B242" s="26" t="s">
        <v>386</v>
      </c>
      <c r="C242" s="25">
        <v>46</v>
      </c>
      <c r="D242" s="21">
        <v>22</v>
      </c>
      <c r="E242" s="21">
        <v>15</v>
      </c>
      <c r="F242" s="21">
        <v>2.4300000000000002</v>
      </c>
      <c r="G242" s="21">
        <v>0</v>
      </c>
      <c r="H242" s="22">
        <v>378842</v>
      </c>
      <c r="I242" s="22">
        <v>314407</v>
      </c>
      <c r="J242" s="22">
        <v>642</v>
      </c>
      <c r="K242" s="22">
        <v>40500</v>
      </c>
      <c r="L242" s="22">
        <v>11066</v>
      </c>
      <c r="M242" s="22">
        <v>0</v>
      </c>
      <c r="N242" s="22">
        <v>0</v>
      </c>
      <c r="O242" s="22">
        <v>0</v>
      </c>
      <c r="P242" s="22">
        <v>0</v>
      </c>
      <c r="Q242" s="21">
        <v>1</v>
      </c>
      <c r="R242" s="26" t="s">
        <v>167</v>
      </c>
      <c r="S242" s="25">
        <v>46</v>
      </c>
      <c r="T242" s="21">
        <v>2018</v>
      </c>
      <c r="U242" s="22"/>
      <c r="V242" s="22"/>
      <c r="W242" s="22"/>
    </row>
    <row r="243" spans="1:23" x14ac:dyDescent="0.25">
      <c r="A243" s="28" t="s">
        <v>193</v>
      </c>
      <c r="B243" s="28" t="s">
        <v>412</v>
      </c>
      <c r="C243" s="27">
        <v>46</v>
      </c>
      <c r="D243" s="21">
        <v>221.95000000000002</v>
      </c>
      <c r="E243" s="21">
        <v>219.95000000000002</v>
      </c>
      <c r="F243" s="21">
        <v>50.92</v>
      </c>
      <c r="G243" s="21">
        <v>0</v>
      </c>
      <c r="H243" s="22">
        <v>6307157</v>
      </c>
      <c r="I243" s="22">
        <v>5177943</v>
      </c>
      <c r="J243" s="22">
        <v>249341</v>
      </c>
      <c r="K243" s="22">
        <v>0</v>
      </c>
      <c r="L243" s="22">
        <v>0</v>
      </c>
      <c r="M243" s="22">
        <v>0</v>
      </c>
      <c r="N243" s="22">
        <v>0</v>
      </c>
      <c r="O243" s="22">
        <v>0</v>
      </c>
      <c r="P243" s="22">
        <v>0</v>
      </c>
      <c r="Q243" s="21">
        <v>1</v>
      </c>
      <c r="R243" s="28" t="s">
        <v>193</v>
      </c>
      <c r="S243" s="27">
        <v>46</v>
      </c>
      <c r="T243" s="21">
        <v>2018</v>
      </c>
      <c r="U243" s="22"/>
      <c r="V243" s="22"/>
      <c r="W243" s="22"/>
    </row>
    <row r="244" spans="1:23" x14ac:dyDescent="0.25">
      <c r="A244" s="26" t="s">
        <v>4</v>
      </c>
      <c r="B244" s="26" t="s">
        <v>223</v>
      </c>
      <c r="C244" s="25">
        <v>47</v>
      </c>
      <c r="D244" s="21">
        <v>54.8</v>
      </c>
      <c r="E244" s="21">
        <v>49.9</v>
      </c>
      <c r="F244" s="21">
        <v>20.93</v>
      </c>
      <c r="G244" s="21">
        <v>0</v>
      </c>
      <c r="H244" s="22">
        <v>979617</v>
      </c>
      <c r="I244" s="22">
        <v>850623</v>
      </c>
      <c r="J244" s="22">
        <v>18561</v>
      </c>
      <c r="K244" s="22">
        <v>37303</v>
      </c>
      <c r="L244" s="22">
        <v>0</v>
      </c>
      <c r="M244" s="22">
        <v>0</v>
      </c>
      <c r="N244" s="22">
        <v>0</v>
      </c>
      <c r="O244" s="22">
        <v>0</v>
      </c>
      <c r="P244" s="22">
        <v>0</v>
      </c>
      <c r="Q244" s="21">
        <v>3</v>
      </c>
      <c r="R244" s="26" t="s">
        <v>4</v>
      </c>
      <c r="S244" s="25">
        <v>47</v>
      </c>
      <c r="T244" s="21">
        <v>2018</v>
      </c>
      <c r="U244" s="22"/>
      <c r="V244" s="22"/>
      <c r="W244" s="22"/>
    </row>
    <row r="245" spans="1:23" x14ac:dyDescent="0.25">
      <c r="A245" s="26" t="s">
        <v>54</v>
      </c>
      <c r="B245" s="26" t="s">
        <v>273</v>
      </c>
      <c r="C245" s="25">
        <v>47</v>
      </c>
      <c r="D245" s="21">
        <v>57.55</v>
      </c>
      <c r="E245" s="21">
        <v>51.15</v>
      </c>
      <c r="F245" s="21">
        <v>12.81</v>
      </c>
      <c r="G245" s="21">
        <v>0</v>
      </c>
      <c r="H245" s="22">
        <v>888841</v>
      </c>
      <c r="I245" s="22">
        <v>833051</v>
      </c>
      <c r="J245" s="22">
        <v>1644</v>
      </c>
      <c r="K245" s="22">
        <v>32895</v>
      </c>
      <c r="L245" s="22">
        <v>0</v>
      </c>
      <c r="M245" s="22">
        <v>0</v>
      </c>
      <c r="N245" s="22">
        <v>0</v>
      </c>
      <c r="O245" s="22">
        <v>0</v>
      </c>
      <c r="P245" s="22">
        <v>0</v>
      </c>
      <c r="Q245" s="21">
        <v>3</v>
      </c>
      <c r="R245" s="26" t="s">
        <v>54</v>
      </c>
      <c r="S245" s="25">
        <v>47</v>
      </c>
      <c r="T245" s="21">
        <v>2018</v>
      </c>
      <c r="U245" s="22"/>
      <c r="V245" s="22"/>
      <c r="W245" s="22"/>
    </row>
    <row r="246" spans="1:23" x14ac:dyDescent="0.25">
      <c r="A246" s="26" t="s">
        <v>120</v>
      </c>
      <c r="B246" s="26" t="s">
        <v>339</v>
      </c>
      <c r="C246" s="25">
        <v>47</v>
      </c>
      <c r="D246" s="21">
        <v>549.18999999999994</v>
      </c>
      <c r="E246" s="21">
        <v>469.69</v>
      </c>
      <c r="F246" s="21">
        <v>170.03</v>
      </c>
      <c r="G246" s="21">
        <v>3.5</v>
      </c>
      <c r="H246" s="22">
        <v>10070476</v>
      </c>
      <c r="I246" s="22">
        <v>9215646</v>
      </c>
      <c r="J246" s="22">
        <v>298094</v>
      </c>
      <c r="K246" s="22">
        <v>0</v>
      </c>
      <c r="L246" s="22">
        <v>0</v>
      </c>
      <c r="M246" s="22">
        <v>0</v>
      </c>
      <c r="N246" s="22">
        <v>0</v>
      </c>
      <c r="O246" s="22">
        <v>0</v>
      </c>
      <c r="P246" s="22">
        <v>0</v>
      </c>
      <c r="Q246" s="21">
        <v>1</v>
      </c>
      <c r="R246" s="26" t="s">
        <v>120</v>
      </c>
      <c r="S246" s="25">
        <v>47</v>
      </c>
      <c r="T246" s="21">
        <v>2018</v>
      </c>
      <c r="U246" s="22"/>
      <c r="V246" s="22"/>
      <c r="W246" s="22"/>
    </row>
    <row r="247" spans="1:23" x14ac:dyDescent="0.25">
      <c r="A247" s="26" t="s">
        <v>160</v>
      </c>
      <c r="B247" s="26" t="s">
        <v>379</v>
      </c>
      <c r="C247" s="25">
        <v>47</v>
      </c>
      <c r="D247" s="21">
        <v>272.2</v>
      </c>
      <c r="E247" s="21">
        <v>232.20000000000002</v>
      </c>
      <c r="F247" s="21">
        <v>36.630000000000003</v>
      </c>
      <c r="G247" s="21">
        <v>0.79</v>
      </c>
      <c r="H247" s="22">
        <v>4582758</v>
      </c>
      <c r="I247" s="22">
        <v>3924545</v>
      </c>
      <c r="J247" s="22">
        <v>120108</v>
      </c>
      <c r="K247" s="22">
        <v>0</v>
      </c>
      <c r="L247" s="22">
        <v>0</v>
      </c>
      <c r="M247" s="22">
        <v>0</v>
      </c>
      <c r="N247" s="22">
        <v>0</v>
      </c>
      <c r="O247" s="22">
        <v>0</v>
      </c>
      <c r="P247" s="22">
        <v>0</v>
      </c>
      <c r="Q247" s="21">
        <v>3</v>
      </c>
      <c r="R247" s="26" t="s">
        <v>160</v>
      </c>
      <c r="S247" s="25">
        <v>47</v>
      </c>
      <c r="T247" s="21">
        <v>2018</v>
      </c>
      <c r="U247" s="22"/>
      <c r="V247" s="22"/>
      <c r="W247" s="22"/>
    </row>
    <row r="248" spans="1:23" x14ac:dyDescent="0.25">
      <c r="A248" s="28" t="s">
        <v>187</v>
      </c>
      <c r="B248" s="28" t="s">
        <v>406</v>
      </c>
      <c r="C248" s="27">
        <v>47</v>
      </c>
      <c r="D248" s="21">
        <v>348.35</v>
      </c>
      <c r="E248" s="21">
        <v>348.35</v>
      </c>
      <c r="F248" s="21">
        <v>92.600000000000009</v>
      </c>
      <c r="G248" s="21">
        <v>1.71</v>
      </c>
      <c r="H248" s="22">
        <v>6962326</v>
      </c>
      <c r="I248" s="22">
        <v>6597554</v>
      </c>
      <c r="J248" s="22">
        <v>0</v>
      </c>
      <c r="K248" s="22">
        <v>0</v>
      </c>
      <c r="L248" s="22">
        <v>0</v>
      </c>
      <c r="M248" s="22">
        <v>0</v>
      </c>
      <c r="N248" s="22">
        <v>0</v>
      </c>
      <c r="O248" s="22">
        <v>0</v>
      </c>
      <c r="P248" s="22">
        <v>0</v>
      </c>
      <c r="Q248" s="21">
        <v>1</v>
      </c>
      <c r="R248" s="28" t="s">
        <v>187</v>
      </c>
      <c r="S248" s="27">
        <v>47</v>
      </c>
      <c r="T248" s="21">
        <v>2018</v>
      </c>
      <c r="U248" s="22"/>
      <c r="V248" s="22"/>
      <c r="W248" s="22"/>
    </row>
    <row r="249" spans="1:23" x14ac:dyDescent="0.25">
      <c r="A249" s="26" t="s">
        <v>19</v>
      </c>
      <c r="B249" s="26" t="s">
        <v>238</v>
      </c>
      <c r="C249" s="25">
        <v>48</v>
      </c>
      <c r="D249" s="21">
        <v>886.56000000000006</v>
      </c>
      <c r="E249" s="21">
        <v>712.78000000000009</v>
      </c>
      <c r="F249" s="21">
        <v>291.01</v>
      </c>
      <c r="G249" s="21">
        <v>16.95</v>
      </c>
      <c r="H249" s="22">
        <v>14547425</v>
      </c>
      <c r="I249" s="22">
        <v>13368755</v>
      </c>
      <c r="J249" s="22">
        <v>813600</v>
      </c>
      <c r="K249" s="22">
        <v>0</v>
      </c>
      <c r="L249" s="22">
        <v>111039</v>
      </c>
      <c r="M249" s="22">
        <v>0</v>
      </c>
      <c r="N249" s="22">
        <v>0</v>
      </c>
      <c r="O249" s="22">
        <v>0</v>
      </c>
      <c r="P249" s="22">
        <v>0</v>
      </c>
      <c r="Q249" s="21">
        <v>1</v>
      </c>
      <c r="R249" s="26" t="s">
        <v>19</v>
      </c>
      <c r="S249" s="25">
        <v>48</v>
      </c>
      <c r="T249" s="21">
        <v>2018</v>
      </c>
      <c r="U249" s="22"/>
      <c r="V249" s="22"/>
      <c r="W249" s="22"/>
    </row>
    <row r="250" spans="1:23" x14ac:dyDescent="0.25">
      <c r="A250" s="26" t="s">
        <v>44</v>
      </c>
      <c r="B250" s="26" t="s">
        <v>263</v>
      </c>
      <c r="C250" s="25">
        <v>48</v>
      </c>
      <c r="D250" s="21">
        <v>162</v>
      </c>
      <c r="E250" s="21">
        <v>142</v>
      </c>
      <c r="F250" s="21">
        <v>22.19</v>
      </c>
      <c r="G250" s="21">
        <v>0.73</v>
      </c>
      <c r="H250" s="22">
        <v>3047500</v>
      </c>
      <c r="I250" s="22">
        <v>2792166</v>
      </c>
      <c r="J250" s="22">
        <v>81203</v>
      </c>
      <c r="K250" s="22">
        <v>35245</v>
      </c>
      <c r="L250" s="22">
        <v>60577</v>
      </c>
      <c r="M250" s="22">
        <v>0</v>
      </c>
      <c r="N250" s="22">
        <v>0</v>
      </c>
      <c r="O250" s="22">
        <v>0</v>
      </c>
      <c r="P250" s="22">
        <v>0</v>
      </c>
      <c r="Q250" s="21">
        <v>1</v>
      </c>
      <c r="R250" s="26" t="s">
        <v>44</v>
      </c>
      <c r="S250" s="25">
        <v>48</v>
      </c>
      <c r="T250" s="21">
        <v>2018</v>
      </c>
      <c r="U250" s="22"/>
      <c r="V250" s="22"/>
      <c r="W250" s="22"/>
    </row>
    <row r="251" spans="1:23" x14ac:dyDescent="0.25">
      <c r="A251" s="26" t="s">
        <v>59</v>
      </c>
      <c r="B251" s="26" t="s">
        <v>278</v>
      </c>
      <c r="C251" s="25">
        <v>48</v>
      </c>
      <c r="D251" s="21">
        <v>154.9</v>
      </c>
      <c r="E251" s="21">
        <v>130.9</v>
      </c>
      <c r="F251" s="21">
        <v>30.16</v>
      </c>
      <c r="G251" s="21">
        <v>0</v>
      </c>
      <c r="H251" s="22">
        <v>3041000</v>
      </c>
      <c r="I251" s="22">
        <v>2674160</v>
      </c>
      <c r="J251" s="22">
        <v>87977</v>
      </c>
      <c r="K251" s="22">
        <v>54369</v>
      </c>
      <c r="L251" s="22">
        <v>37084</v>
      </c>
      <c r="M251" s="22">
        <v>0</v>
      </c>
      <c r="N251" s="22">
        <v>0</v>
      </c>
      <c r="O251" s="22">
        <v>0</v>
      </c>
      <c r="P251" s="22">
        <v>0</v>
      </c>
      <c r="Q251" s="21">
        <v>1</v>
      </c>
      <c r="R251" s="26" t="s">
        <v>59</v>
      </c>
      <c r="S251" s="25">
        <v>48</v>
      </c>
      <c r="T251" s="21">
        <v>2018</v>
      </c>
      <c r="U251" s="22"/>
      <c r="V251" s="22"/>
      <c r="W251" s="22"/>
    </row>
    <row r="252" spans="1:23" x14ac:dyDescent="0.25">
      <c r="A252" s="26" t="s">
        <v>115</v>
      </c>
      <c r="B252" s="26" t="s">
        <v>334</v>
      </c>
      <c r="C252" s="25">
        <v>48</v>
      </c>
      <c r="D252" s="21">
        <v>181.65</v>
      </c>
      <c r="E252" s="21">
        <v>156.65</v>
      </c>
      <c r="F252" s="21">
        <v>50.16</v>
      </c>
      <c r="G252" s="21">
        <v>2.27</v>
      </c>
      <c r="H252" s="22">
        <v>3303760</v>
      </c>
      <c r="I252" s="22">
        <v>3013537</v>
      </c>
      <c r="J252" s="22">
        <v>160173</v>
      </c>
      <c r="K252" s="22">
        <v>0</v>
      </c>
      <c r="L252" s="22">
        <v>50500</v>
      </c>
      <c r="M252" s="22">
        <v>0</v>
      </c>
      <c r="N252" s="22">
        <v>0</v>
      </c>
      <c r="O252" s="22">
        <v>0</v>
      </c>
      <c r="P252" s="22">
        <v>0</v>
      </c>
      <c r="Q252" s="21">
        <v>1</v>
      </c>
      <c r="R252" s="26" t="s">
        <v>115</v>
      </c>
      <c r="S252" s="25">
        <v>48</v>
      </c>
      <c r="T252" s="21">
        <v>2018</v>
      </c>
      <c r="U252" s="22"/>
      <c r="V252" s="22"/>
      <c r="W252" s="22"/>
    </row>
    <row r="253" spans="1:23" x14ac:dyDescent="0.25">
      <c r="A253" s="26" t="s">
        <v>150</v>
      </c>
      <c r="B253" s="26" t="s">
        <v>369</v>
      </c>
      <c r="C253" s="25">
        <v>48</v>
      </c>
      <c r="D253" s="21">
        <v>332.45</v>
      </c>
      <c r="E253" s="21">
        <v>299.45</v>
      </c>
      <c r="F253" s="21">
        <v>45</v>
      </c>
      <c r="G253" s="21">
        <v>6</v>
      </c>
      <c r="H253" s="22">
        <v>4054800</v>
      </c>
      <c r="I253" s="22">
        <v>3658888</v>
      </c>
      <c r="J253" s="22">
        <v>1449</v>
      </c>
      <c r="K253" s="22">
        <v>0</v>
      </c>
      <c r="L253" s="22">
        <v>86309</v>
      </c>
      <c r="M253" s="22">
        <v>0</v>
      </c>
      <c r="N253" s="22">
        <v>0</v>
      </c>
      <c r="O253" s="22">
        <v>0</v>
      </c>
      <c r="P253" s="22">
        <v>0</v>
      </c>
      <c r="Q253" s="21">
        <v>3</v>
      </c>
      <c r="R253" s="26" t="s">
        <v>150</v>
      </c>
      <c r="S253" s="25">
        <v>48</v>
      </c>
      <c r="T253" s="21">
        <v>2018</v>
      </c>
      <c r="U253" s="22"/>
      <c r="V253" s="22"/>
      <c r="W253" s="22"/>
    </row>
    <row r="254" spans="1:23" x14ac:dyDescent="0.25">
      <c r="A254" s="28" t="s">
        <v>177</v>
      </c>
      <c r="B254" s="28" t="s">
        <v>396</v>
      </c>
      <c r="C254" s="27">
        <v>48</v>
      </c>
      <c r="D254" s="21">
        <v>819.2700000000001</v>
      </c>
      <c r="E254" s="21">
        <v>816.2700000000001</v>
      </c>
      <c r="F254" s="21">
        <v>246.48000000000002</v>
      </c>
      <c r="G254" s="21">
        <v>13.05</v>
      </c>
      <c r="H254" s="22">
        <v>25359197</v>
      </c>
      <c r="I254" s="22">
        <v>20065742</v>
      </c>
      <c r="J254" s="22">
        <v>232340</v>
      </c>
      <c r="K254" s="22">
        <v>0</v>
      </c>
      <c r="L254" s="22">
        <v>155923</v>
      </c>
      <c r="M254" s="22">
        <v>0</v>
      </c>
      <c r="N254" s="22">
        <v>0</v>
      </c>
      <c r="O254" s="22">
        <v>0</v>
      </c>
      <c r="P254" s="22">
        <v>0</v>
      </c>
      <c r="Q254" s="21">
        <v>1</v>
      </c>
      <c r="R254" s="28" t="s">
        <v>177</v>
      </c>
      <c r="S254" s="27">
        <v>48</v>
      </c>
      <c r="T254" s="21">
        <v>2018</v>
      </c>
      <c r="U254" s="22"/>
      <c r="V254" s="22"/>
      <c r="W254" s="22"/>
    </row>
    <row r="255" spans="1:23" x14ac:dyDescent="0.25">
      <c r="A255" s="26" t="s">
        <v>60</v>
      </c>
      <c r="B255" s="26" t="s">
        <v>279</v>
      </c>
      <c r="C255" s="25">
        <v>49</v>
      </c>
      <c r="D255" s="21">
        <v>79.22</v>
      </c>
      <c r="E255" s="21">
        <v>72.22</v>
      </c>
      <c r="F255" s="21">
        <v>12</v>
      </c>
      <c r="G255" s="21">
        <v>0</v>
      </c>
      <c r="H255" s="22">
        <v>1456738</v>
      </c>
      <c r="I255" s="22">
        <v>1160745</v>
      </c>
      <c r="J255" s="22">
        <v>46203</v>
      </c>
      <c r="K255" s="22">
        <v>82419</v>
      </c>
      <c r="L255" s="22">
        <v>0</v>
      </c>
      <c r="M255" s="22">
        <v>0</v>
      </c>
      <c r="N255" s="22">
        <v>0</v>
      </c>
      <c r="O255" s="22">
        <v>0</v>
      </c>
      <c r="P255" s="22">
        <v>0</v>
      </c>
      <c r="Q255" s="21">
        <v>3</v>
      </c>
      <c r="R255" s="26" t="s">
        <v>60</v>
      </c>
      <c r="S255" s="25">
        <v>49</v>
      </c>
      <c r="T255" s="21">
        <v>2018</v>
      </c>
      <c r="U255" s="22"/>
      <c r="V255" s="22"/>
      <c r="W255" s="22"/>
    </row>
    <row r="256" spans="1:23" x14ac:dyDescent="0.25">
      <c r="A256" s="26" t="s">
        <v>117</v>
      </c>
      <c r="B256" s="26" t="s">
        <v>336</v>
      </c>
      <c r="C256" s="25">
        <v>49</v>
      </c>
      <c r="D256" s="21">
        <v>86</v>
      </c>
      <c r="E256" s="21">
        <v>78</v>
      </c>
      <c r="F256" s="21">
        <v>26.25</v>
      </c>
      <c r="G256" s="21">
        <v>0</v>
      </c>
      <c r="H256" s="22">
        <v>1377952</v>
      </c>
      <c r="I256" s="22">
        <v>1161444</v>
      </c>
      <c r="J256" s="22">
        <v>70723</v>
      </c>
      <c r="K256" s="22">
        <v>76872</v>
      </c>
      <c r="L256" s="22">
        <v>0</v>
      </c>
      <c r="M256" s="22">
        <v>0</v>
      </c>
      <c r="N256" s="22">
        <v>0</v>
      </c>
      <c r="O256" s="22">
        <v>0</v>
      </c>
      <c r="P256" s="22">
        <v>0</v>
      </c>
      <c r="Q256" s="21">
        <v>3</v>
      </c>
      <c r="R256" s="26" t="s">
        <v>117</v>
      </c>
      <c r="S256" s="25">
        <v>49</v>
      </c>
      <c r="T256" s="21">
        <v>2018</v>
      </c>
      <c r="U256" s="22"/>
      <c r="V256" s="22"/>
      <c r="W256" s="22"/>
    </row>
    <row r="257" spans="1:23" x14ac:dyDescent="0.25">
      <c r="A257" s="26" t="s">
        <v>128</v>
      </c>
      <c r="B257" s="26" t="s">
        <v>347</v>
      </c>
      <c r="C257" s="25">
        <v>49</v>
      </c>
      <c r="D257" s="21">
        <v>18.399999999999999</v>
      </c>
      <c r="E257" s="21">
        <v>18.399999999999999</v>
      </c>
      <c r="F257" s="21">
        <v>10.75</v>
      </c>
      <c r="G257" s="21">
        <v>0</v>
      </c>
      <c r="H257" s="22">
        <v>349084</v>
      </c>
      <c r="I257" s="22">
        <v>324172</v>
      </c>
      <c r="J257" s="22">
        <v>4894</v>
      </c>
      <c r="K257" s="22">
        <v>0</v>
      </c>
      <c r="L257" s="22">
        <v>0</v>
      </c>
      <c r="M257" s="22">
        <v>0</v>
      </c>
      <c r="N257" s="22">
        <v>0</v>
      </c>
      <c r="O257" s="22">
        <v>0</v>
      </c>
      <c r="P257" s="22">
        <v>0</v>
      </c>
      <c r="Q257" s="21">
        <v>2</v>
      </c>
      <c r="R257" s="26" t="s">
        <v>128</v>
      </c>
      <c r="S257" s="25">
        <v>49</v>
      </c>
      <c r="T257" s="21">
        <v>2018</v>
      </c>
      <c r="U257" s="22"/>
      <c r="V257" s="22"/>
      <c r="W257" s="22"/>
    </row>
    <row r="258" spans="1:23" x14ac:dyDescent="0.25">
      <c r="A258" s="26" t="s">
        <v>136</v>
      </c>
      <c r="B258" s="26" t="s">
        <v>355</v>
      </c>
      <c r="C258" s="25">
        <v>49</v>
      </c>
      <c r="D258" s="21">
        <v>98</v>
      </c>
      <c r="E258" s="21">
        <v>98</v>
      </c>
      <c r="F258" s="21">
        <v>7</v>
      </c>
      <c r="G258" s="21">
        <v>0</v>
      </c>
      <c r="H258" s="22">
        <v>1746757</v>
      </c>
      <c r="I258" s="22">
        <v>1441555</v>
      </c>
      <c r="J258" s="22">
        <v>45044</v>
      </c>
      <c r="K258" s="22">
        <v>108759</v>
      </c>
      <c r="L258" s="22">
        <v>0</v>
      </c>
      <c r="M258" s="22">
        <v>0</v>
      </c>
      <c r="N258" s="22">
        <v>0</v>
      </c>
      <c r="O258" s="22">
        <v>0</v>
      </c>
      <c r="P258" s="22">
        <v>0</v>
      </c>
      <c r="Q258" s="21">
        <v>3</v>
      </c>
      <c r="R258" s="26" t="s">
        <v>136</v>
      </c>
      <c r="S258" s="25">
        <v>49</v>
      </c>
      <c r="T258" s="21">
        <v>2018</v>
      </c>
      <c r="U258" s="22"/>
      <c r="V258" s="22"/>
      <c r="W258" s="22"/>
    </row>
    <row r="259" spans="1:23" x14ac:dyDescent="0.25">
      <c r="A259" s="26" t="s">
        <v>164</v>
      </c>
      <c r="B259" s="26" t="s">
        <v>383</v>
      </c>
      <c r="C259" s="25">
        <v>49</v>
      </c>
      <c r="D259" s="21">
        <v>181</v>
      </c>
      <c r="E259" s="21">
        <v>164</v>
      </c>
      <c r="F259" s="21">
        <v>29.500000000000007</v>
      </c>
      <c r="G259" s="21">
        <v>0</v>
      </c>
      <c r="H259" s="22">
        <v>3830350</v>
      </c>
      <c r="I259" s="22">
        <v>3648050</v>
      </c>
      <c r="J259" s="22">
        <v>0</v>
      </c>
      <c r="K259" s="22">
        <v>0</v>
      </c>
      <c r="L259" s="22">
        <v>0</v>
      </c>
      <c r="M259" s="22">
        <v>0</v>
      </c>
      <c r="N259" s="22">
        <v>0</v>
      </c>
      <c r="O259" s="22">
        <v>0</v>
      </c>
      <c r="P259" s="22">
        <v>0</v>
      </c>
      <c r="Q259" s="21">
        <v>1</v>
      </c>
      <c r="R259" s="26" t="s">
        <v>164</v>
      </c>
      <c r="S259" s="25">
        <v>49</v>
      </c>
      <c r="T259" s="21">
        <v>2018</v>
      </c>
      <c r="U259" s="22"/>
      <c r="V259" s="22"/>
      <c r="W259" s="22"/>
    </row>
    <row r="260" spans="1:23" x14ac:dyDescent="0.25">
      <c r="A260" s="26" t="s">
        <v>166</v>
      </c>
      <c r="B260" s="26" t="s">
        <v>385</v>
      </c>
      <c r="C260" s="25">
        <v>49</v>
      </c>
      <c r="D260" s="21">
        <v>230.9</v>
      </c>
      <c r="E260" s="21">
        <v>206.4</v>
      </c>
      <c r="F260" s="21">
        <v>54</v>
      </c>
      <c r="G260" s="21">
        <v>2</v>
      </c>
      <c r="H260" s="22">
        <v>4569230</v>
      </c>
      <c r="I260" s="22">
        <v>4335054</v>
      </c>
      <c r="J260" s="22">
        <v>1050</v>
      </c>
      <c r="K260" s="22">
        <v>0</v>
      </c>
      <c r="L260" s="22">
        <v>0</v>
      </c>
      <c r="M260" s="22">
        <v>0</v>
      </c>
      <c r="N260" s="22">
        <v>0</v>
      </c>
      <c r="O260" s="22">
        <v>0</v>
      </c>
      <c r="P260" s="22">
        <v>0</v>
      </c>
      <c r="Q260" s="21">
        <v>1</v>
      </c>
      <c r="R260" s="26" t="s">
        <v>166</v>
      </c>
      <c r="S260" s="25">
        <v>49</v>
      </c>
      <c r="T260" s="21">
        <v>2018</v>
      </c>
      <c r="U260" s="22"/>
      <c r="V260" s="22"/>
      <c r="W260" s="22"/>
    </row>
    <row r="261" spans="1:23" x14ac:dyDescent="0.25">
      <c r="A261" s="26" t="s">
        <v>1105</v>
      </c>
      <c r="B261" s="26" t="s">
        <v>1106</v>
      </c>
      <c r="C261" s="25">
        <v>49</v>
      </c>
      <c r="D261" s="21">
        <v>0</v>
      </c>
      <c r="E261" s="21">
        <v>0</v>
      </c>
      <c r="F261" s="21">
        <v>0</v>
      </c>
      <c r="G261" s="21">
        <v>0</v>
      </c>
      <c r="H261" s="22">
        <v>0</v>
      </c>
      <c r="I261" s="22">
        <v>0</v>
      </c>
      <c r="J261" s="22">
        <v>0</v>
      </c>
      <c r="K261" s="22">
        <v>0</v>
      </c>
      <c r="L261" s="22">
        <v>0</v>
      </c>
      <c r="M261" s="22">
        <v>0</v>
      </c>
      <c r="N261" s="22">
        <v>0</v>
      </c>
      <c r="O261" s="22">
        <v>0</v>
      </c>
      <c r="P261" s="22">
        <v>0</v>
      </c>
      <c r="Q261" s="21">
        <v>0</v>
      </c>
      <c r="R261" s="26" t="s">
        <v>1105</v>
      </c>
      <c r="S261" s="25">
        <v>49</v>
      </c>
      <c r="T261" s="21">
        <v>2018</v>
      </c>
      <c r="U261" s="22"/>
      <c r="V261" s="22"/>
      <c r="W261" s="22"/>
    </row>
    <row r="262" spans="1:23" x14ac:dyDescent="0.25">
      <c r="A262" s="26" t="s">
        <v>7</v>
      </c>
      <c r="B262" s="26" t="s">
        <v>226</v>
      </c>
      <c r="C262" s="25">
        <v>51</v>
      </c>
      <c r="D262" s="21">
        <v>76</v>
      </c>
      <c r="E262" s="21">
        <v>62</v>
      </c>
      <c r="F262" s="21">
        <v>7.69</v>
      </c>
      <c r="G262" s="21">
        <v>1.23</v>
      </c>
      <c r="H262" s="22">
        <v>1214247</v>
      </c>
      <c r="I262" s="22">
        <v>918877</v>
      </c>
      <c r="J262" s="22">
        <v>1804</v>
      </c>
      <c r="K262" s="22">
        <v>87090</v>
      </c>
      <c r="L262" s="22">
        <v>0</v>
      </c>
      <c r="M262" s="22">
        <v>0</v>
      </c>
      <c r="N262" s="22">
        <v>0</v>
      </c>
      <c r="O262" s="22">
        <v>0</v>
      </c>
      <c r="P262" s="22">
        <v>0</v>
      </c>
      <c r="Q262" s="21">
        <v>1</v>
      </c>
      <c r="R262" s="26" t="s">
        <v>7</v>
      </c>
      <c r="S262" s="25">
        <v>51</v>
      </c>
      <c r="T262" s="21">
        <v>2018</v>
      </c>
      <c r="U262" s="22"/>
      <c r="V262" s="22"/>
      <c r="W262" s="22"/>
    </row>
    <row r="263" spans="1:23" x14ac:dyDescent="0.25">
      <c r="A263" s="26" t="s">
        <v>20</v>
      </c>
      <c r="B263" s="26" t="s">
        <v>239</v>
      </c>
      <c r="C263" s="25">
        <v>51</v>
      </c>
      <c r="D263" s="21">
        <v>43</v>
      </c>
      <c r="E263" s="21">
        <v>40</v>
      </c>
      <c r="F263" s="21">
        <v>8.1300000000000008</v>
      </c>
      <c r="G263" s="21">
        <v>0</v>
      </c>
      <c r="H263" s="22">
        <v>728024</v>
      </c>
      <c r="I263" s="22">
        <v>542894</v>
      </c>
      <c r="J263" s="22">
        <v>798</v>
      </c>
      <c r="K263" s="22">
        <v>17041</v>
      </c>
      <c r="L263" s="22">
        <v>0</v>
      </c>
      <c r="M263" s="22">
        <v>0</v>
      </c>
      <c r="N263" s="22">
        <v>18492</v>
      </c>
      <c r="O263" s="22">
        <v>14267</v>
      </c>
      <c r="P263" s="22">
        <v>0</v>
      </c>
      <c r="Q263" s="21">
        <v>1</v>
      </c>
      <c r="R263" s="26" t="s">
        <v>20</v>
      </c>
      <c r="S263" s="25">
        <v>51</v>
      </c>
      <c r="T263" s="21">
        <v>2018</v>
      </c>
      <c r="U263" s="22"/>
      <c r="V263" s="22"/>
      <c r="W263" s="22"/>
    </row>
    <row r="264" spans="1:23" x14ac:dyDescent="0.25">
      <c r="A264" s="26" t="s">
        <v>109</v>
      </c>
      <c r="B264" s="26" t="s">
        <v>328</v>
      </c>
      <c r="C264" s="25">
        <v>51</v>
      </c>
      <c r="D264" s="21">
        <v>61.3</v>
      </c>
      <c r="E264" s="21">
        <v>56.3</v>
      </c>
      <c r="F264" s="21">
        <v>10</v>
      </c>
      <c r="G264" s="21">
        <v>0</v>
      </c>
      <c r="H264" s="22">
        <v>1242508</v>
      </c>
      <c r="I264" s="22">
        <v>959489</v>
      </c>
      <c r="J264" s="22">
        <v>4848</v>
      </c>
      <c r="K264" s="22">
        <v>0</v>
      </c>
      <c r="L264" s="22">
        <v>0</v>
      </c>
      <c r="M264" s="22">
        <v>0</v>
      </c>
      <c r="N264" s="22">
        <v>0</v>
      </c>
      <c r="O264" s="22">
        <v>0</v>
      </c>
      <c r="P264" s="22">
        <v>0</v>
      </c>
      <c r="Q264" s="21">
        <v>2</v>
      </c>
      <c r="R264" s="26" t="s">
        <v>109</v>
      </c>
      <c r="S264" s="25">
        <v>51</v>
      </c>
      <c r="T264" s="21">
        <v>2018</v>
      </c>
      <c r="U264" s="22"/>
      <c r="V264" s="22"/>
      <c r="W264" s="22"/>
    </row>
    <row r="265" spans="1:23" x14ac:dyDescent="0.25">
      <c r="A265" s="26" t="s">
        <v>111</v>
      </c>
      <c r="B265" s="26" t="s">
        <v>330</v>
      </c>
      <c r="C265" s="25">
        <v>51</v>
      </c>
      <c r="D265" s="21">
        <v>54</v>
      </c>
      <c r="E265" s="21">
        <v>48</v>
      </c>
      <c r="F265" s="21">
        <v>1.44</v>
      </c>
      <c r="G265" s="21">
        <v>0.51</v>
      </c>
      <c r="H265" s="22">
        <v>922671</v>
      </c>
      <c r="I265" s="22">
        <v>712542</v>
      </c>
      <c r="J265" s="22">
        <v>866</v>
      </c>
      <c r="K265" s="22">
        <v>32183</v>
      </c>
      <c r="L265" s="22">
        <v>0</v>
      </c>
      <c r="M265" s="22">
        <v>0</v>
      </c>
      <c r="N265" s="22">
        <v>28987</v>
      </c>
      <c r="O265" s="22">
        <v>22363</v>
      </c>
      <c r="P265" s="22">
        <v>0</v>
      </c>
      <c r="Q265" s="21">
        <v>1</v>
      </c>
      <c r="R265" s="26" t="s">
        <v>111</v>
      </c>
      <c r="S265" s="25">
        <v>51</v>
      </c>
      <c r="T265" s="21">
        <v>2018</v>
      </c>
      <c r="U265" s="22"/>
      <c r="V265" s="22"/>
      <c r="W265" s="22"/>
    </row>
    <row r="266" spans="1:23" x14ac:dyDescent="0.25">
      <c r="A266" s="26" t="s">
        <v>116</v>
      </c>
      <c r="B266" s="26" t="s">
        <v>335</v>
      </c>
      <c r="C266" s="25">
        <v>51</v>
      </c>
      <c r="D266" s="21">
        <v>56</v>
      </c>
      <c r="E266" s="21">
        <v>44</v>
      </c>
      <c r="F266" s="21">
        <v>9.0500000000000007</v>
      </c>
      <c r="G266" s="21">
        <v>0</v>
      </c>
      <c r="H266" s="22">
        <v>1039665</v>
      </c>
      <c r="I266" s="22">
        <v>802926</v>
      </c>
      <c r="J266" s="22">
        <v>10435</v>
      </c>
      <c r="K266" s="22">
        <v>78832</v>
      </c>
      <c r="L266" s="22">
        <v>0</v>
      </c>
      <c r="M266" s="22">
        <v>0</v>
      </c>
      <c r="N266" s="22">
        <v>32769</v>
      </c>
      <c r="O266" s="22">
        <v>25281</v>
      </c>
      <c r="P266" s="22">
        <v>0</v>
      </c>
      <c r="Q266" s="21">
        <v>1</v>
      </c>
      <c r="R266" s="26" t="s">
        <v>116</v>
      </c>
      <c r="S266" s="25">
        <v>51</v>
      </c>
      <c r="T266" s="21">
        <v>2018</v>
      </c>
      <c r="U266" s="22"/>
      <c r="V266" s="22"/>
      <c r="W266" s="22"/>
    </row>
    <row r="267" spans="1:23" x14ac:dyDescent="0.25">
      <c r="A267" s="26" t="s">
        <v>132</v>
      </c>
      <c r="B267" s="26" t="s">
        <v>351</v>
      </c>
      <c r="C267" s="25">
        <v>51</v>
      </c>
      <c r="D267" s="21">
        <v>65.95</v>
      </c>
      <c r="E267" s="21">
        <v>55.95</v>
      </c>
      <c r="F267" s="21">
        <v>8.5</v>
      </c>
      <c r="G267" s="21">
        <v>0.6</v>
      </c>
      <c r="H267" s="22">
        <v>1713927</v>
      </c>
      <c r="I267" s="22">
        <v>908422</v>
      </c>
      <c r="J267" s="22">
        <v>22485</v>
      </c>
      <c r="K267" s="22">
        <v>69843</v>
      </c>
      <c r="L267" s="22">
        <v>0</v>
      </c>
      <c r="M267" s="22">
        <v>0</v>
      </c>
      <c r="N267" s="22">
        <v>58807</v>
      </c>
      <c r="O267" s="22">
        <v>45368</v>
      </c>
      <c r="P267" s="22">
        <v>0</v>
      </c>
      <c r="Q267" s="21">
        <v>1</v>
      </c>
      <c r="R267" s="26" t="s">
        <v>132</v>
      </c>
      <c r="S267" s="25">
        <v>51</v>
      </c>
      <c r="T267" s="21">
        <v>2018</v>
      </c>
      <c r="U267" s="22"/>
      <c r="V267" s="22"/>
      <c r="W267" s="22"/>
    </row>
    <row r="268" spans="1:23" x14ac:dyDescent="0.25">
      <c r="A268" s="26" t="s">
        <v>174</v>
      </c>
      <c r="B268" s="26" t="s">
        <v>393</v>
      </c>
      <c r="C268" s="25">
        <v>51</v>
      </c>
      <c r="D268" s="21">
        <v>182.5</v>
      </c>
      <c r="E268" s="21">
        <v>148</v>
      </c>
      <c r="F268" s="21">
        <v>18.21</v>
      </c>
      <c r="G268" s="21">
        <v>0.5</v>
      </c>
      <c r="H268" s="22">
        <v>3519969</v>
      </c>
      <c r="I268" s="22">
        <v>2452272</v>
      </c>
      <c r="J268" s="22">
        <v>23680</v>
      </c>
      <c r="K268" s="22">
        <v>0</v>
      </c>
      <c r="L268" s="22">
        <v>0</v>
      </c>
      <c r="M268" s="22">
        <v>0</v>
      </c>
      <c r="N268" s="22">
        <v>65581</v>
      </c>
      <c r="O268" s="22">
        <v>50595</v>
      </c>
      <c r="P268" s="22">
        <v>0</v>
      </c>
      <c r="Q268" s="21">
        <v>1</v>
      </c>
      <c r="R268" s="26" t="s">
        <v>174</v>
      </c>
      <c r="S268" s="25">
        <v>51</v>
      </c>
      <c r="T268" s="21">
        <v>2018</v>
      </c>
      <c r="U268" s="22"/>
      <c r="V268" s="22"/>
      <c r="W268" s="22"/>
    </row>
    <row r="269" spans="1:23" x14ac:dyDescent="0.25">
      <c r="A269" s="28" t="s">
        <v>176</v>
      </c>
      <c r="B269" s="28" t="s">
        <v>395</v>
      </c>
      <c r="C269" s="27">
        <v>51</v>
      </c>
      <c r="D269" s="21">
        <v>372.11</v>
      </c>
      <c r="E269" s="21">
        <v>372.11</v>
      </c>
      <c r="F269" s="21">
        <v>39.979999999999997</v>
      </c>
      <c r="G269" s="21">
        <v>2.16</v>
      </c>
      <c r="H269" s="22">
        <v>11698853</v>
      </c>
      <c r="I269" s="22">
        <v>7721155</v>
      </c>
      <c r="J269" s="22">
        <v>60556</v>
      </c>
      <c r="K269" s="22">
        <v>0</v>
      </c>
      <c r="L269" s="22">
        <v>0</v>
      </c>
      <c r="M269" s="22">
        <v>0</v>
      </c>
      <c r="N269" s="22">
        <v>221937</v>
      </c>
      <c r="O269" s="22">
        <v>171219</v>
      </c>
      <c r="P269" s="22">
        <v>0</v>
      </c>
      <c r="Q269" s="21">
        <v>1</v>
      </c>
      <c r="R269" s="28" t="s">
        <v>176</v>
      </c>
      <c r="S269" s="27">
        <v>51</v>
      </c>
      <c r="T269" s="21">
        <v>2018</v>
      </c>
      <c r="U269" s="22"/>
      <c r="V269" s="22"/>
      <c r="W269" s="22"/>
    </row>
    <row r="270" spans="1:23" x14ac:dyDescent="0.25">
      <c r="A270" s="26" t="s">
        <v>64</v>
      </c>
      <c r="B270" s="26" t="s">
        <v>283</v>
      </c>
      <c r="C270" s="25">
        <v>52</v>
      </c>
      <c r="D270" s="21">
        <v>472.33000000000004</v>
      </c>
      <c r="E270" s="21">
        <v>430.48</v>
      </c>
      <c r="F270" s="21">
        <v>52</v>
      </c>
      <c r="G270" s="21">
        <v>0</v>
      </c>
      <c r="H270" s="22">
        <v>8166553</v>
      </c>
      <c r="I270" s="22">
        <v>7730721</v>
      </c>
      <c r="J270" s="22">
        <v>161241</v>
      </c>
      <c r="K270" s="22">
        <v>0</v>
      </c>
      <c r="L270" s="22">
        <v>85695</v>
      </c>
      <c r="M270" s="22">
        <v>0</v>
      </c>
      <c r="N270" s="22">
        <v>0</v>
      </c>
      <c r="O270" s="22">
        <v>0</v>
      </c>
      <c r="P270" s="22">
        <v>0</v>
      </c>
      <c r="Q270" s="21">
        <v>3</v>
      </c>
      <c r="R270" s="26" t="s">
        <v>64</v>
      </c>
      <c r="S270" s="25">
        <v>52</v>
      </c>
      <c r="T270" s="21">
        <v>2018</v>
      </c>
      <c r="U270" s="22"/>
      <c r="V270" s="22"/>
      <c r="W270" s="22"/>
    </row>
    <row r="271" spans="1:23" x14ac:dyDescent="0.25">
      <c r="A271" s="26" t="s">
        <v>156</v>
      </c>
      <c r="B271" s="26" t="s">
        <v>375</v>
      </c>
      <c r="C271" s="25">
        <v>52</v>
      </c>
      <c r="D271" s="21">
        <v>338.47999999999996</v>
      </c>
      <c r="E271" s="21">
        <v>311.47999999999996</v>
      </c>
      <c r="F271" s="21">
        <v>44.5</v>
      </c>
      <c r="G271" s="21">
        <v>0</v>
      </c>
      <c r="H271" s="22">
        <v>5684463</v>
      </c>
      <c r="I271" s="22">
        <v>4954024</v>
      </c>
      <c r="J271" s="22">
        <v>93986</v>
      </c>
      <c r="K271" s="22">
        <v>0</v>
      </c>
      <c r="L271" s="22">
        <v>90914</v>
      </c>
      <c r="M271" s="22">
        <v>0</v>
      </c>
      <c r="N271" s="22">
        <v>0</v>
      </c>
      <c r="O271" s="22">
        <v>0</v>
      </c>
      <c r="P271" s="22">
        <v>0</v>
      </c>
      <c r="Q271" s="21">
        <v>3</v>
      </c>
      <c r="R271" s="26" t="s">
        <v>156</v>
      </c>
      <c r="S271" s="25">
        <v>52</v>
      </c>
      <c r="T271" s="21">
        <v>2018</v>
      </c>
      <c r="U271" s="22"/>
      <c r="V271" s="22"/>
      <c r="W271" s="22"/>
    </row>
    <row r="272" spans="1:23" x14ac:dyDescent="0.25">
      <c r="A272" s="26" t="s">
        <v>163</v>
      </c>
      <c r="B272" s="26" t="s">
        <v>382</v>
      </c>
      <c r="C272" s="25">
        <v>52</v>
      </c>
      <c r="D272" s="21">
        <v>137.30000000000001</v>
      </c>
      <c r="E272" s="21">
        <v>126</v>
      </c>
      <c r="F272" s="21">
        <v>10.75</v>
      </c>
      <c r="G272" s="21">
        <v>0</v>
      </c>
      <c r="H272" s="22">
        <v>2751564</v>
      </c>
      <c r="I272" s="22">
        <v>2398546</v>
      </c>
      <c r="J272" s="22">
        <v>11362</v>
      </c>
      <c r="K272" s="22">
        <v>84046</v>
      </c>
      <c r="L272" s="22">
        <v>20819</v>
      </c>
      <c r="M272" s="22">
        <v>0</v>
      </c>
      <c r="N272" s="22">
        <v>0</v>
      </c>
      <c r="O272" s="22">
        <v>0</v>
      </c>
      <c r="P272" s="22">
        <v>0</v>
      </c>
      <c r="Q272" s="21">
        <v>3</v>
      </c>
      <c r="R272" s="26" t="s">
        <v>163</v>
      </c>
      <c r="S272" s="25">
        <v>52</v>
      </c>
      <c r="T272" s="21">
        <v>2018</v>
      </c>
      <c r="U272" s="22"/>
      <c r="V272" s="22"/>
      <c r="W272" s="22"/>
    </row>
    <row r="273" spans="1:23" x14ac:dyDescent="0.25">
      <c r="A273" s="26" t="s">
        <v>168</v>
      </c>
      <c r="B273" s="26" t="s">
        <v>387</v>
      </c>
      <c r="C273" s="25">
        <v>52</v>
      </c>
      <c r="D273" s="21">
        <v>487.71999999999991</v>
      </c>
      <c r="E273" s="21">
        <v>438.72</v>
      </c>
      <c r="F273" s="21">
        <v>120.5</v>
      </c>
      <c r="G273" s="21">
        <v>0</v>
      </c>
      <c r="H273" s="22">
        <v>8431580</v>
      </c>
      <c r="I273" s="22">
        <v>6234843</v>
      </c>
      <c r="J273" s="22">
        <v>375852</v>
      </c>
      <c r="K273" s="22">
        <v>0</v>
      </c>
      <c r="L273" s="22">
        <v>63527</v>
      </c>
      <c r="M273" s="22">
        <v>0</v>
      </c>
      <c r="N273" s="22">
        <v>0</v>
      </c>
      <c r="O273" s="22">
        <v>0</v>
      </c>
      <c r="P273" s="22">
        <v>0</v>
      </c>
      <c r="Q273" s="21">
        <v>1</v>
      </c>
      <c r="R273" s="26" t="s">
        <v>168</v>
      </c>
      <c r="S273" s="25">
        <v>52</v>
      </c>
      <c r="T273" s="21">
        <v>2018</v>
      </c>
      <c r="U273" s="22"/>
      <c r="V273" s="22"/>
      <c r="W273" s="22"/>
    </row>
    <row r="274" spans="1:23" x14ac:dyDescent="0.25">
      <c r="A274" s="26" t="s">
        <v>63</v>
      </c>
      <c r="B274" s="26" t="s">
        <v>282</v>
      </c>
      <c r="C274" s="25">
        <v>54</v>
      </c>
      <c r="D274" s="21">
        <v>1393.0900000000001</v>
      </c>
      <c r="E274" s="21">
        <v>1257.9299999999998</v>
      </c>
      <c r="F274" s="21">
        <v>269.75</v>
      </c>
      <c r="G274" s="21">
        <v>17</v>
      </c>
      <c r="H274" s="22">
        <v>37560476</v>
      </c>
      <c r="I274" s="22">
        <v>22737109</v>
      </c>
      <c r="J274" s="22">
        <v>1117616</v>
      </c>
      <c r="K274" s="22">
        <v>0</v>
      </c>
      <c r="L274" s="22">
        <v>275514</v>
      </c>
      <c r="M274" s="22">
        <v>447055</v>
      </c>
      <c r="N274" s="22">
        <v>3389992</v>
      </c>
      <c r="O274" s="22">
        <v>2428243</v>
      </c>
      <c r="P274" s="22">
        <v>0</v>
      </c>
      <c r="Q274" s="21">
        <v>1</v>
      </c>
      <c r="R274" s="26" t="s">
        <v>63</v>
      </c>
      <c r="S274" s="25">
        <v>54</v>
      </c>
      <c r="T274" s="21">
        <v>2018</v>
      </c>
      <c r="U274" s="22"/>
      <c r="V274" s="22"/>
      <c r="W274" s="22"/>
    </row>
    <row r="275" spans="1:23" x14ac:dyDescent="0.25">
      <c r="A275" s="26" t="s">
        <v>103</v>
      </c>
      <c r="B275" s="26" t="s">
        <v>322</v>
      </c>
      <c r="C275" s="25">
        <v>55</v>
      </c>
      <c r="D275" s="21">
        <v>594.6</v>
      </c>
      <c r="E275" s="21">
        <v>560.79999999999995</v>
      </c>
      <c r="F275" s="21">
        <v>13.25</v>
      </c>
      <c r="G275" s="21">
        <v>0</v>
      </c>
      <c r="H275" s="22">
        <v>12420793</v>
      </c>
      <c r="I275" s="22">
        <v>10989502</v>
      </c>
      <c r="J275" s="22">
        <v>226656</v>
      </c>
      <c r="K275" s="22">
        <v>0</v>
      </c>
      <c r="L275" s="22">
        <v>111483</v>
      </c>
      <c r="M275" s="22">
        <v>129546</v>
      </c>
      <c r="N275" s="22">
        <v>721963</v>
      </c>
      <c r="O275" s="22">
        <v>502935</v>
      </c>
      <c r="P275" s="22">
        <v>0</v>
      </c>
      <c r="Q275" s="21">
        <v>1</v>
      </c>
      <c r="R275" s="26" t="s">
        <v>103</v>
      </c>
      <c r="S275" s="25">
        <v>55</v>
      </c>
      <c r="T275" s="21">
        <v>2018</v>
      </c>
      <c r="U275" s="22"/>
      <c r="V275" s="22"/>
      <c r="W275" s="22"/>
    </row>
    <row r="276" spans="1:23" x14ac:dyDescent="0.25">
      <c r="A276" s="26" t="s">
        <v>135</v>
      </c>
      <c r="B276" s="26" t="s">
        <v>354</v>
      </c>
      <c r="C276" s="25">
        <v>56</v>
      </c>
      <c r="D276" s="21">
        <v>1251.68</v>
      </c>
      <c r="E276" s="21">
        <v>1121.33</v>
      </c>
      <c r="F276" s="21">
        <v>375.25</v>
      </c>
      <c r="G276" s="21">
        <v>10</v>
      </c>
      <c r="H276" s="22">
        <v>30170460</v>
      </c>
      <c r="I276" s="22">
        <v>21762298</v>
      </c>
      <c r="J276" s="22">
        <v>2275708</v>
      </c>
      <c r="K276" s="22">
        <v>0</v>
      </c>
      <c r="L276" s="22">
        <v>205434</v>
      </c>
      <c r="M276" s="22">
        <v>346890</v>
      </c>
      <c r="N276" s="22">
        <v>3796566</v>
      </c>
      <c r="O276" s="22">
        <v>2351002</v>
      </c>
      <c r="P276" s="22">
        <v>0</v>
      </c>
      <c r="Q276" s="21">
        <v>1</v>
      </c>
      <c r="R276" s="26" t="s">
        <v>135</v>
      </c>
      <c r="S276" s="25">
        <v>56</v>
      </c>
      <c r="T276" s="21">
        <v>2018</v>
      </c>
      <c r="U276" s="22"/>
      <c r="V276" s="22"/>
      <c r="W276" s="22"/>
    </row>
    <row r="277" spans="1:23" x14ac:dyDescent="0.25">
      <c r="A277" s="26" t="s">
        <v>1104</v>
      </c>
      <c r="B277" s="26" t="s">
        <v>1103</v>
      </c>
      <c r="C277" s="25">
        <v>57</v>
      </c>
      <c r="D277" s="21">
        <v>0</v>
      </c>
      <c r="E277" s="21">
        <v>0</v>
      </c>
      <c r="F277" s="21">
        <v>0</v>
      </c>
      <c r="G277" s="21">
        <v>0</v>
      </c>
      <c r="H277" s="22">
        <v>0</v>
      </c>
      <c r="I277" s="22">
        <v>0</v>
      </c>
      <c r="J277" s="22">
        <v>0</v>
      </c>
      <c r="K277" s="22">
        <v>0</v>
      </c>
      <c r="L277" s="22">
        <v>0</v>
      </c>
      <c r="M277" s="22">
        <v>0</v>
      </c>
      <c r="N277" s="22">
        <v>0</v>
      </c>
      <c r="O277" s="22">
        <v>0</v>
      </c>
      <c r="P277" s="22">
        <v>0</v>
      </c>
      <c r="Q277" s="21">
        <v>0</v>
      </c>
      <c r="R277" s="26" t="s">
        <v>181</v>
      </c>
      <c r="S277" s="25">
        <v>57</v>
      </c>
      <c r="T277" s="21">
        <v>2018</v>
      </c>
      <c r="U277" s="22"/>
      <c r="V277" s="22"/>
      <c r="W277" s="22"/>
    </row>
    <row r="278" spans="1:23" x14ac:dyDescent="0.25">
      <c r="A278" s="26" t="s">
        <v>1102</v>
      </c>
      <c r="B278" s="26" t="s">
        <v>1101</v>
      </c>
      <c r="C278" s="25">
        <v>57</v>
      </c>
      <c r="D278" s="21">
        <v>0</v>
      </c>
      <c r="E278" s="21">
        <v>0</v>
      </c>
      <c r="F278" s="21">
        <v>0</v>
      </c>
      <c r="G278" s="21">
        <v>0</v>
      </c>
      <c r="H278" s="22">
        <v>0</v>
      </c>
      <c r="I278" s="22">
        <v>0</v>
      </c>
      <c r="J278" s="22">
        <v>0</v>
      </c>
      <c r="K278" s="22">
        <v>0</v>
      </c>
      <c r="L278" s="22">
        <v>0</v>
      </c>
      <c r="M278" s="22">
        <v>0</v>
      </c>
      <c r="N278" s="22">
        <v>0</v>
      </c>
      <c r="O278" s="22">
        <v>0</v>
      </c>
      <c r="P278" s="22">
        <v>0</v>
      </c>
      <c r="Q278" s="21">
        <v>0</v>
      </c>
      <c r="R278" s="26" t="s">
        <v>181</v>
      </c>
      <c r="S278" s="25">
        <v>57</v>
      </c>
      <c r="T278" s="21">
        <v>2018</v>
      </c>
      <c r="U278" s="22"/>
      <c r="V278" s="22"/>
      <c r="W278" s="22"/>
    </row>
    <row r="279" spans="1:23" x14ac:dyDescent="0.25">
      <c r="A279" s="26" t="s">
        <v>1100</v>
      </c>
      <c r="B279" s="26" t="s">
        <v>1099</v>
      </c>
      <c r="C279" s="25">
        <v>57</v>
      </c>
      <c r="D279" s="21">
        <v>0</v>
      </c>
      <c r="E279" s="21">
        <v>0</v>
      </c>
      <c r="F279" s="21">
        <v>0</v>
      </c>
      <c r="G279" s="21">
        <v>0</v>
      </c>
      <c r="H279" s="22">
        <v>0</v>
      </c>
      <c r="I279" s="22">
        <v>0</v>
      </c>
      <c r="J279" s="22">
        <v>0</v>
      </c>
      <c r="K279" s="22">
        <v>0</v>
      </c>
      <c r="L279" s="22">
        <v>0</v>
      </c>
      <c r="M279" s="22">
        <v>0</v>
      </c>
      <c r="N279" s="22">
        <v>0</v>
      </c>
      <c r="O279" s="22">
        <v>0</v>
      </c>
      <c r="P279" s="22">
        <v>0</v>
      </c>
      <c r="Q279" s="21">
        <v>0</v>
      </c>
      <c r="R279" s="26" t="s">
        <v>181</v>
      </c>
      <c r="S279" s="25">
        <v>57</v>
      </c>
      <c r="T279" s="21">
        <v>2018</v>
      </c>
      <c r="U279" s="22"/>
      <c r="V279" s="22"/>
      <c r="W279" s="22"/>
    </row>
    <row r="280" spans="1:23" x14ac:dyDescent="0.25">
      <c r="A280" s="24" t="s">
        <v>181</v>
      </c>
      <c r="B280" s="24" t="s">
        <v>400</v>
      </c>
      <c r="C280" s="23">
        <v>57</v>
      </c>
      <c r="D280" s="21">
        <v>415.40000000000003</v>
      </c>
      <c r="E280" s="21">
        <v>380.25</v>
      </c>
      <c r="F280" s="21">
        <v>83.25</v>
      </c>
      <c r="G280" s="21">
        <v>5</v>
      </c>
      <c r="H280" s="22">
        <v>8404844</v>
      </c>
      <c r="I280" s="22">
        <v>6523287</v>
      </c>
      <c r="J280" s="22">
        <v>519714</v>
      </c>
      <c r="K280" s="22">
        <v>0</v>
      </c>
      <c r="L280" s="22">
        <v>119345</v>
      </c>
      <c r="M280" s="22">
        <v>109957</v>
      </c>
      <c r="N280" s="22">
        <v>849151</v>
      </c>
      <c r="O280" s="22">
        <v>634894</v>
      </c>
      <c r="P280" s="22">
        <v>0</v>
      </c>
      <c r="Q280" s="21">
        <v>1</v>
      </c>
      <c r="R280" s="24" t="s">
        <v>181</v>
      </c>
      <c r="S280" s="23">
        <v>57</v>
      </c>
      <c r="T280" s="21">
        <v>2018</v>
      </c>
      <c r="U280" s="22"/>
      <c r="V280" s="22"/>
      <c r="W280" s="22"/>
    </row>
    <row r="281" spans="1:23" x14ac:dyDescent="0.25">
      <c r="A281" s="26" t="s">
        <v>3</v>
      </c>
      <c r="B281" s="26" t="s">
        <v>222</v>
      </c>
      <c r="C281" s="25">
        <v>60</v>
      </c>
      <c r="D281" s="21">
        <v>351.89000000000004</v>
      </c>
      <c r="E281" s="21">
        <v>308.39000000000004</v>
      </c>
      <c r="F281" s="21">
        <v>95.5</v>
      </c>
      <c r="G281" s="21">
        <v>1</v>
      </c>
      <c r="H281" s="22">
        <v>6846712</v>
      </c>
      <c r="I281" s="22">
        <v>6088562</v>
      </c>
      <c r="J281" s="22">
        <v>2661</v>
      </c>
      <c r="K281" s="22">
        <v>0</v>
      </c>
      <c r="L281" s="22">
        <v>0</v>
      </c>
      <c r="M281" s="22">
        <v>0</v>
      </c>
      <c r="N281" s="22">
        <v>0</v>
      </c>
      <c r="O281" s="22">
        <v>0</v>
      </c>
      <c r="P281" s="22">
        <v>0</v>
      </c>
      <c r="Q281" s="21">
        <v>1</v>
      </c>
      <c r="R281" s="26" t="s">
        <v>3</v>
      </c>
      <c r="S281" s="25">
        <v>60</v>
      </c>
      <c r="T281" s="21">
        <v>2018</v>
      </c>
      <c r="U281" s="22"/>
      <c r="V281" s="22"/>
      <c r="W281" s="22"/>
    </row>
    <row r="282" spans="1:23" x14ac:dyDescent="0.25">
      <c r="A282" s="26" t="s">
        <v>127</v>
      </c>
      <c r="B282" s="26" t="s">
        <v>346</v>
      </c>
      <c r="C282" s="25">
        <v>60</v>
      </c>
      <c r="D282" s="21">
        <v>69.900000000000006</v>
      </c>
      <c r="E282" s="21">
        <v>64.900000000000006</v>
      </c>
      <c r="F282" s="21">
        <v>5</v>
      </c>
      <c r="G282" s="21">
        <v>1</v>
      </c>
      <c r="H282" s="22">
        <v>951738</v>
      </c>
      <c r="I282" s="22">
        <v>950938</v>
      </c>
      <c r="J282" s="22">
        <v>0</v>
      </c>
      <c r="K282" s="22">
        <v>0</v>
      </c>
      <c r="L282" s="22">
        <v>0</v>
      </c>
      <c r="M282" s="22">
        <v>0</v>
      </c>
      <c r="N282" s="22">
        <v>0</v>
      </c>
      <c r="O282" s="22">
        <v>0</v>
      </c>
      <c r="P282" s="22">
        <v>0</v>
      </c>
      <c r="Q282" s="21">
        <v>2</v>
      </c>
      <c r="R282" s="26" t="s">
        <v>127</v>
      </c>
      <c r="S282" s="25">
        <v>60</v>
      </c>
      <c r="T282" s="21">
        <v>2018</v>
      </c>
      <c r="U282" s="22"/>
      <c r="V282" s="22"/>
      <c r="W282" s="22"/>
    </row>
    <row r="283" spans="1:23" x14ac:dyDescent="0.25">
      <c r="A283" s="26" t="s">
        <v>9</v>
      </c>
      <c r="B283" s="26" t="s">
        <v>228</v>
      </c>
      <c r="C283" s="25">
        <v>61</v>
      </c>
      <c r="D283" s="21">
        <v>870.66</v>
      </c>
      <c r="E283" s="21">
        <v>750.26</v>
      </c>
      <c r="F283" s="21">
        <v>352.2</v>
      </c>
      <c r="G283" s="21">
        <v>16.77</v>
      </c>
      <c r="H283" s="22">
        <v>14596184</v>
      </c>
      <c r="I283" s="22">
        <v>10864046</v>
      </c>
      <c r="J283" s="22">
        <v>552932</v>
      </c>
      <c r="K283" s="22">
        <v>0</v>
      </c>
      <c r="L283" s="22">
        <v>274733</v>
      </c>
      <c r="M283" s="22">
        <v>0</v>
      </c>
      <c r="N283" s="22">
        <v>0</v>
      </c>
      <c r="O283" s="22">
        <v>0</v>
      </c>
      <c r="P283" s="22">
        <v>0</v>
      </c>
      <c r="Q283" s="21">
        <v>1</v>
      </c>
      <c r="R283" s="26" t="s">
        <v>9</v>
      </c>
      <c r="S283" s="25">
        <v>61</v>
      </c>
      <c r="T283" s="21">
        <v>2018</v>
      </c>
      <c r="U283" s="22"/>
      <c r="V283" s="22"/>
      <c r="W283" s="22"/>
    </row>
    <row r="284" spans="1:23" x14ac:dyDescent="0.25">
      <c r="A284" s="26" t="s">
        <v>10</v>
      </c>
      <c r="B284" s="26" t="s">
        <v>229</v>
      </c>
      <c r="C284" s="25">
        <v>61</v>
      </c>
      <c r="D284" s="21">
        <v>831.82999999999981</v>
      </c>
      <c r="E284" s="21">
        <v>713.23</v>
      </c>
      <c r="F284" s="21">
        <v>101.55</v>
      </c>
      <c r="G284" s="21">
        <v>9.92</v>
      </c>
      <c r="H284" s="22">
        <v>11994429</v>
      </c>
      <c r="I284" s="22">
        <v>9509331</v>
      </c>
      <c r="J284" s="22">
        <v>50723</v>
      </c>
      <c r="K284" s="22">
        <v>0</v>
      </c>
      <c r="L284" s="22">
        <v>250360</v>
      </c>
      <c r="M284" s="22">
        <v>0</v>
      </c>
      <c r="N284" s="22">
        <v>0</v>
      </c>
      <c r="O284" s="22">
        <v>0</v>
      </c>
      <c r="P284" s="22">
        <v>0</v>
      </c>
      <c r="Q284" s="21">
        <v>1</v>
      </c>
      <c r="R284" s="26" t="s">
        <v>10</v>
      </c>
      <c r="S284" s="25">
        <v>61</v>
      </c>
      <c r="T284" s="21">
        <v>2018</v>
      </c>
      <c r="U284" s="22"/>
      <c r="V284" s="22"/>
      <c r="W284" s="22"/>
    </row>
    <row r="285" spans="1:23" x14ac:dyDescent="0.25">
      <c r="A285" s="28" t="s">
        <v>198</v>
      </c>
      <c r="B285" s="28" t="s">
        <v>1098</v>
      </c>
      <c r="C285" s="27">
        <v>61</v>
      </c>
      <c r="D285" s="21">
        <v>665.72</v>
      </c>
      <c r="E285" s="21">
        <v>660.72</v>
      </c>
      <c r="F285" s="21">
        <v>172.5</v>
      </c>
      <c r="G285" s="21">
        <v>10.31</v>
      </c>
      <c r="H285" s="22">
        <v>13372971</v>
      </c>
      <c r="I285" s="22">
        <v>10166376</v>
      </c>
      <c r="J285" s="22">
        <v>281088</v>
      </c>
      <c r="K285" s="22">
        <v>0</v>
      </c>
      <c r="L285" s="22">
        <v>0</v>
      </c>
      <c r="M285" s="22">
        <v>0</v>
      </c>
      <c r="N285" s="22">
        <v>0</v>
      </c>
      <c r="O285" s="22">
        <v>0</v>
      </c>
      <c r="P285" s="22">
        <v>0</v>
      </c>
      <c r="Q285" s="21">
        <v>1</v>
      </c>
      <c r="R285" s="28" t="s">
        <v>198</v>
      </c>
      <c r="S285" s="27">
        <v>61</v>
      </c>
      <c r="T285" s="21">
        <v>2018</v>
      </c>
      <c r="U285" s="22"/>
      <c r="V285" s="22"/>
      <c r="W285" s="22"/>
    </row>
    <row r="286" spans="1:23" x14ac:dyDescent="0.25">
      <c r="A286" s="26" t="s">
        <v>1096</v>
      </c>
      <c r="B286" s="26" t="s">
        <v>1097</v>
      </c>
      <c r="C286" s="25">
        <v>63</v>
      </c>
      <c r="D286" s="21">
        <v>0</v>
      </c>
      <c r="E286" s="21">
        <v>0</v>
      </c>
      <c r="F286" s="21">
        <v>0</v>
      </c>
      <c r="G286" s="21">
        <v>0</v>
      </c>
      <c r="H286" s="22">
        <v>0</v>
      </c>
      <c r="I286" s="22">
        <v>0</v>
      </c>
      <c r="J286" s="22">
        <v>0</v>
      </c>
      <c r="K286" s="22">
        <v>0</v>
      </c>
      <c r="L286" s="22">
        <v>0</v>
      </c>
      <c r="M286" s="22">
        <v>0</v>
      </c>
      <c r="N286" s="22">
        <v>0</v>
      </c>
      <c r="O286" s="22">
        <v>0</v>
      </c>
      <c r="P286" s="22">
        <v>0</v>
      </c>
      <c r="Q286" s="21">
        <v>0</v>
      </c>
      <c r="R286" s="26" t="s">
        <v>1096</v>
      </c>
      <c r="S286" s="25">
        <v>63</v>
      </c>
      <c r="T286" s="21">
        <v>2018</v>
      </c>
      <c r="U286" s="22"/>
      <c r="V286" s="22"/>
      <c r="W286" s="22"/>
    </row>
    <row r="287" spans="1:23" x14ac:dyDescent="0.25">
      <c r="A287" s="26" t="s">
        <v>6</v>
      </c>
      <c r="B287" s="26" t="s">
        <v>225</v>
      </c>
      <c r="C287" s="25">
        <v>63</v>
      </c>
      <c r="D287" s="21">
        <v>39</v>
      </c>
      <c r="E287" s="21">
        <v>36</v>
      </c>
      <c r="F287" s="21">
        <v>6.25</v>
      </c>
      <c r="G287" s="21">
        <v>0</v>
      </c>
      <c r="H287" s="22">
        <v>776800</v>
      </c>
      <c r="I287" s="22">
        <v>749189</v>
      </c>
      <c r="J287" s="22">
        <v>0</v>
      </c>
      <c r="K287" s="22">
        <v>0</v>
      </c>
      <c r="L287" s="22">
        <v>0</v>
      </c>
      <c r="M287" s="22">
        <v>0</v>
      </c>
      <c r="N287" s="22">
        <v>31448</v>
      </c>
      <c r="O287" s="22">
        <v>24261</v>
      </c>
      <c r="P287" s="22">
        <v>0</v>
      </c>
      <c r="Q287" s="21">
        <v>2</v>
      </c>
      <c r="R287" s="26" t="s">
        <v>6</v>
      </c>
      <c r="S287" s="25">
        <v>63</v>
      </c>
      <c r="T287" s="21">
        <v>2018</v>
      </c>
      <c r="U287" s="22"/>
      <c r="V287" s="22"/>
      <c r="W287" s="22"/>
    </row>
    <row r="288" spans="1:23" x14ac:dyDescent="0.25">
      <c r="A288" s="26" t="s">
        <v>32</v>
      </c>
      <c r="B288" s="26" t="s">
        <v>251</v>
      </c>
      <c r="C288" s="25">
        <v>63</v>
      </c>
      <c r="D288" s="21">
        <v>109.25</v>
      </c>
      <c r="E288" s="21">
        <v>90.25</v>
      </c>
      <c r="F288" s="21">
        <v>28.04</v>
      </c>
      <c r="G288" s="21">
        <v>0</v>
      </c>
      <c r="H288" s="22">
        <v>1940406</v>
      </c>
      <c r="I288" s="22">
        <v>1660843</v>
      </c>
      <c r="J288" s="22">
        <v>42242</v>
      </c>
      <c r="K288" s="22">
        <v>39875</v>
      </c>
      <c r="L288" s="22">
        <v>16772</v>
      </c>
      <c r="M288" s="22">
        <v>0</v>
      </c>
      <c r="N288" s="22">
        <v>65214</v>
      </c>
      <c r="O288" s="22">
        <v>50312</v>
      </c>
      <c r="P288" s="22">
        <v>0</v>
      </c>
      <c r="Q288" s="21">
        <v>1</v>
      </c>
      <c r="R288" s="26" t="s">
        <v>32</v>
      </c>
      <c r="S288" s="25">
        <v>63</v>
      </c>
      <c r="T288" s="21">
        <v>2018</v>
      </c>
      <c r="U288" s="22"/>
      <c r="V288" s="22"/>
      <c r="W288" s="22"/>
    </row>
    <row r="289" spans="1:23" x14ac:dyDescent="0.25">
      <c r="A289" s="26" t="s">
        <v>1094</v>
      </c>
      <c r="B289" s="26" t="s">
        <v>1095</v>
      </c>
      <c r="C289" s="25">
        <v>63</v>
      </c>
      <c r="D289" s="21">
        <v>0</v>
      </c>
      <c r="E289" s="21">
        <v>0</v>
      </c>
      <c r="F289" s="21">
        <v>0</v>
      </c>
      <c r="G289" s="21">
        <v>0</v>
      </c>
      <c r="H289" s="22">
        <v>0</v>
      </c>
      <c r="I289" s="22">
        <v>0</v>
      </c>
      <c r="J289" s="22">
        <v>0</v>
      </c>
      <c r="K289" s="22">
        <v>0</v>
      </c>
      <c r="L289" s="22">
        <v>0</v>
      </c>
      <c r="M289" s="22">
        <v>0</v>
      </c>
      <c r="N289" s="22">
        <v>0</v>
      </c>
      <c r="O289" s="22">
        <v>0</v>
      </c>
      <c r="P289" s="22">
        <v>0</v>
      </c>
      <c r="Q289" s="21">
        <v>0</v>
      </c>
      <c r="R289" s="26" t="s">
        <v>1094</v>
      </c>
      <c r="S289" s="25">
        <v>63</v>
      </c>
      <c r="T289" s="21">
        <v>2018</v>
      </c>
      <c r="U289" s="22"/>
      <c r="V289" s="22"/>
      <c r="W289" s="22"/>
    </row>
    <row r="290" spans="1:23" x14ac:dyDescent="0.25">
      <c r="A290" s="26" t="s">
        <v>78</v>
      </c>
      <c r="B290" s="26" t="s">
        <v>297</v>
      </c>
      <c r="C290" s="25">
        <v>63</v>
      </c>
      <c r="D290" s="21">
        <v>115.4</v>
      </c>
      <c r="E290" s="21">
        <v>95.4</v>
      </c>
      <c r="F290" s="21">
        <v>22.19</v>
      </c>
      <c r="G290" s="21">
        <v>2.23</v>
      </c>
      <c r="H290" s="22">
        <v>2241917</v>
      </c>
      <c r="I290" s="22">
        <v>1777370</v>
      </c>
      <c r="J290" s="22">
        <v>175458</v>
      </c>
      <c r="K290" s="22">
        <v>54140</v>
      </c>
      <c r="L290" s="22">
        <v>0</v>
      </c>
      <c r="M290" s="22">
        <v>0</v>
      </c>
      <c r="N290" s="22">
        <v>82849</v>
      </c>
      <c r="O290" s="22">
        <v>63917</v>
      </c>
      <c r="P290" s="22">
        <v>0</v>
      </c>
      <c r="Q290" s="21">
        <v>1</v>
      </c>
      <c r="R290" s="26" t="s">
        <v>78</v>
      </c>
      <c r="S290" s="25">
        <v>63</v>
      </c>
      <c r="T290" s="21">
        <v>2018</v>
      </c>
      <c r="U290" s="22"/>
      <c r="V290" s="22"/>
      <c r="W290" s="22"/>
    </row>
    <row r="291" spans="1:23" x14ac:dyDescent="0.25">
      <c r="A291" s="26" t="s">
        <v>91</v>
      </c>
      <c r="B291" s="26" t="s">
        <v>310</v>
      </c>
      <c r="C291" s="25">
        <v>63</v>
      </c>
      <c r="D291" s="21">
        <v>108.9</v>
      </c>
      <c r="E291" s="21">
        <v>81.900000000000006</v>
      </c>
      <c r="F291" s="21">
        <v>11.89</v>
      </c>
      <c r="G291" s="21">
        <v>2.1</v>
      </c>
      <c r="H291" s="22">
        <v>1555991</v>
      </c>
      <c r="I291" s="22">
        <v>1339301</v>
      </c>
      <c r="J291" s="22">
        <v>2143</v>
      </c>
      <c r="K291" s="22">
        <v>74098</v>
      </c>
      <c r="L291" s="22">
        <v>28379</v>
      </c>
      <c r="M291" s="22">
        <v>0</v>
      </c>
      <c r="N291" s="22">
        <v>24385</v>
      </c>
      <c r="O291" s="22">
        <v>18813</v>
      </c>
      <c r="P291" s="22">
        <v>0</v>
      </c>
      <c r="Q291" s="21">
        <v>1</v>
      </c>
      <c r="R291" s="26" t="s">
        <v>91</v>
      </c>
      <c r="S291" s="25">
        <v>63</v>
      </c>
      <c r="T291" s="21">
        <v>2018</v>
      </c>
      <c r="U291" s="22"/>
      <c r="V291" s="22"/>
      <c r="W291" s="22"/>
    </row>
    <row r="292" spans="1:23" x14ac:dyDescent="0.25">
      <c r="A292" s="26" t="s">
        <v>110</v>
      </c>
      <c r="B292" s="26" t="s">
        <v>329</v>
      </c>
      <c r="C292" s="25">
        <v>63</v>
      </c>
      <c r="D292" s="21">
        <v>45</v>
      </c>
      <c r="E292" s="21">
        <v>44</v>
      </c>
      <c r="F292" s="21">
        <v>3</v>
      </c>
      <c r="G292" s="21">
        <v>1</v>
      </c>
      <c r="H292" s="22">
        <v>1029319</v>
      </c>
      <c r="I292" s="22">
        <v>870279</v>
      </c>
      <c r="J292" s="22">
        <v>0</v>
      </c>
      <c r="K292" s="22">
        <v>0</v>
      </c>
      <c r="L292" s="22">
        <v>18400</v>
      </c>
      <c r="M292" s="22">
        <v>0</v>
      </c>
      <c r="N292" s="22">
        <v>45651</v>
      </c>
      <c r="O292" s="22">
        <v>35219</v>
      </c>
      <c r="P292" s="22">
        <v>0</v>
      </c>
      <c r="Q292" s="21">
        <v>2</v>
      </c>
      <c r="R292" s="26" t="s">
        <v>110</v>
      </c>
      <c r="S292" s="25">
        <v>63</v>
      </c>
      <c r="T292" s="21">
        <v>2018</v>
      </c>
      <c r="U292" s="22"/>
      <c r="V292" s="22"/>
      <c r="W292" s="22"/>
    </row>
    <row r="293" spans="1:23" x14ac:dyDescent="0.25">
      <c r="A293" s="30" t="s">
        <v>189</v>
      </c>
      <c r="B293" s="30" t="s">
        <v>408</v>
      </c>
      <c r="C293" s="29">
        <v>63</v>
      </c>
      <c r="D293" s="21">
        <v>257.39999999999998</v>
      </c>
      <c r="E293" s="21">
        <v>215.6</v>
      </c>
      <c r="F293" s="21">
        <v>63.79</v>
      </c>
      <c r="G293" s="21">
        <v>1.7</v>
      </c>
      <c r="H293" s="22">
        <v>3749610</v>
      </c>
      <c r="I293" s="22">
        <v>3237967</v>
      </c>
      <c r="J293" s="22">
        <v>93974</v>
      </c>
      <c r="K293" s="22">
        <v>0</v>
      </c>
      <c r="L293" s="22">
        <v>58480</v>
      </c>
      <c r="M293" s="22">
        <v>0</v>
      </c>
      <c r="N293" s="22">
        <v>228260</v>
      </c>
      <c r="O293" s="22">
        <v>176097</v>
      </c>
      <c r="P293" s="22">
        <v>0</v>
      </c>
      <c r="Q293" s="21">
        <v>1</v>
      </c>
      <c r="R293" s="30" t="s">
        <v>189</v>
      </c>
      <c r="S293" s="29">
        <v>63</v>
      </c>
      <c r="T293" s="21">
        <v>2018</v>
      </c>
    </row>
    <row r="294" spans="1:23" x14ac:dyDescent="0.25">
      <c r="A294" s="28" t="s">
        <v>194</v>
      </c>
      <c r="B294" s="28" t="s">
        <v>1093</v>
      </c>
      <c r="C294" s="27">
        <v>63</v>
      </c>
      <c r="D294" s="21">
        <v>291.89999999999998</v>
      </c>
      <c r="E294" s="21">
        <v>291.89999999999998</v>
      </c>
      <c r="F294" s="21">
        <v>72.42</v>
      </c>
      <c r="G294" s="21">
        <v>2.2999999999999998</v>
      </c>
      <c r="H294" s="22">
        <v>6095786</v>
      </c>
      <c r="I294" s="22">
        <v>4978195</v>
      </c>
      <c r="J294" s="22">
        <v>81543</v>
      </c>
      <c r="K294" s="22">
        <v>0</v>
      </c>
      <c r="L294" s="22">
        <v>67609</v>
      </c>
      <c r="M294" s="22">
        <v>0</v>
      </c>
      <c r="N294" s="22">
        <v>163191</v>
      </c>
      <c r="O294" s="22">
        <v>125899</v>
      </c>
      <c r="P294" s="22">
        <v>0</v>
      </c>
      <c r="Q294" s="21">
        <v>1</v>
      </c>
      <c r="R294" s="28" t="s">
        <v>194</v>
      </c>
      <c r="S294" s="27">
        <v>63</v>
      </c>
      <c r="T294" s="21">
        <v>2018</v>
      </c>
      <c r="U294" s="22"/>
      <c r="V294" s="22"/>
      <c r="W294" s="22"/>
    </row>
    <row r="295" spans="1:23" x14ac:dyDescent="0.25">
      <c r="A295" s="28" t="s">
        <v>197</v>
      </c>
      <c r="B295" s="28" t="s">
        <v>416</v>
      </c>
      <c r="C295" s="27">
        <v>63</v>
      </c>
      <c r="D295" s="21">
        <v>137.84</v>
      </c>
      <c r="E295" s="21">
        <v>137.84</v>
      </c>
      <c r="F295" s="21">
        <v>21.67</v>
      </c>
      <c r="G295" s="21">
        <v>2.66</v>
      </c>
      <c r="H295" s="22">
        <v>3411044</v>
      </c>
      <c r="I295" s="22">
        <v>3054451</v>
      </c>
      <c r="J295" s="22">
        <v>2575</v>
      </c>
      <c r="K295" s="22">
        <v>0</v>
      </c>
      <c r="L295" s="22">
        <v>0</v>
      </c>
      <c r="M295" s="22">
        <v>0</v>
      </c>
      <c r="N295" s="22">
        <v>197298</v>
      </c>
      <c r="O295" s="22">
        <v>152212</v>
      </c>
      <c r="P295" s="22">
        <v>0</v>
      </c>
      <c r="Q295" s="21">
        <v>1</v>
      </c>
      <c r="R295" s="28" t="s">
        <v>197</v>
      </c>
      <c r="S295" s="27">
        <v>63</v>
      </c>
      <c r="T295" s="21">
        <v>2018</v>
      </c>
      <c r="U295" s="22"/>
      <c r="V295" s="22"/>
      <c r="W295" s="22"/>
    </row>
    <row r="296" spans="1:23" x14ac:dyDescent="0.25">
      <c r="A296" s="26" t="s">
        <v>1092</v>
      </c>
      <c r="B296" s="26" t="s">
        <v>1091</v>
      </c>
      <c r="C296" s="25">
        <v>64</v>
      </c>
      <c r="D296" s="21">
        <v>0</v>
      </c>
      <c r="E296" s="21">
        <v>0</v>
      </c>
      <c r="F296" s="21">
        <v>0</v>
      </c>
      <c r="G296" s="21">
        <v>0</v>
      </c>
      <c r="H296" s="22">
        <v>0</v>
      </c>
      <c r="I296" s="22">
        <v>0</v>
      </c>
      <c r="J296" s="22">
        <v>0</v>
      </c>
      <c r="K296" s="22">
        <v>0</v>
      </c>
      <c r="L296" s="22">
        <v>0</v>
      </c>
      <c r="M296" s="22">
        <v>0</v>
      </c>
      <c r="N296" s="22">
        <v>0</v>
      </c>
      <c r="O296" s="22">
        <v>0</v>
      </c>
      <c r="P296" s="22">
        <v>0</v>
      </c>
      <c r="Q296" s="21">
        <v>0</v>
      </c>
      <c r="R296" s="26" t="s">
        <v>215</v>
      </c>
      <c r="S296" s="25">
        <v>64</v>
      </c>
      <c r="T296" s="21">
        <v>2018</v>
      </c>
      <c r="U296" s="22"/>
      <c r="V296" s="22"/>
      <c r="W296" s="22"/>
    </row>
    <row r="297" spans="1:23" x14ac:dyDescent="0.25">
      <c r="A297" s="26" t="s">
        <v>1090</v>
      </c>
      <c r="B297" s="26" t="s">
        <v>1089</v>
      </c>
      <c r="C297" s="25">
        <v>64</v>
      </c>
      <c r="D297" s="21">
        <v>0</v>
      </c>
      <c r="E297" s="21">
        <v>0</v>
      </c>
      <c r="F297" s="21">
        <v>0</v>
      </c>
      <c r="G297" s="21">
        <v>0</v>
      </c>
      <c r="H297" s="22">
        <v>0</v>
      </c>
      <c r="I297" s="22">
        <v>0</v>
      </c>
      <c r="J297" s="22">
        <v>0</v>
      </c>
      <c r="K297" s="22">
        <v>0</v>
      </c>
      <c r="L297" s="22">
        <v>0</v>
      </c>
      <c r="M297" s="22">
        <v>0</v>
      </c>
      <c r="N297" s="22">
        <v>0</v>
      </c>
      <c r="O297" s="22">
        <v>0</v>
      </c>
      <c r="P297" s="22">
        <v>0</v>
      </c>
      <c r="Q297" s="21">
        <v>0</v>
      </c>
      <c r="R297" s="26" t="s">
        <v>215</v>
      </c>
      <c r="S297" s="25">
        <v>64</v>
      </c>
      <c r="T297" s="21">
        <v>2018</v>
      </c>
      <c r="U297" s="22"/>
      <c r="V297" s="22"/>
      <c r="W297" s="22"/>
    </row>
    <row r="298" spans="1:23" x14ac:dyDescent="0.25">
      <c r="A298" s="26" t="s">
        <v>1088</v>
      </c>
      <c r="B298" s="26" t="s">
        <v>1087</v>
      </c>
      <c r="C298" s="25">
        <v>64</v>
      </c>
      <c r="D298" s="21">
        <v>0</v>
      </c>
      <c r="E298" s="21">
        <v>0</v>
      </c>
      <c r="F298" s="21">
        <v>0</v>
      </c>
      <c r="G298" s="21">
        <v>0</v>
      </c>
      <c r="H298" s="22">
        <v>0</v>
      </c>
      <c r="I298" s="22">
        <v>0</v>
      </c>
      <c r="J298" s="22">
        <v>0</v>
      </c>
      <c r="K298" s="22">
        <v>0</v>
      </c>
      <c r="L298" s="22">
        <v>0</v>
      </c>
      <c r="M298" s="22">
        <v>0</v>
      </c>
      <c r="N298" s="22">
        <v>0</v>
      </c>
      <c r="O298" s="22">
        <v>0</v>
      </c>
      <c r="P298" s="22">
        <v>0</v>
      </c>
      <c r="Q298" s="21">
        <v>0</v>
      </c>
      <c r="R298" s="26" t="s">
        <v>215</v>
      </c>
      <c r="S298" s="25">
        <v>64</v>
      </c>
      <c r="T298" s="21">
        <v>2018</v>
      </c>
      <c r="U298" s="22"/>
      <c r="V298" s="22"/>
      <c r="W298" s="22"/>
    </row>
    <row r="299" spans="1:23" x14ac:dyDescent="0.25">
      <c r="A299" s="24" t="s">
        <v>215</v>
      </c>
      <c r="B299" s="24" t="s">
        <v>1086</v>
      </c>
      <c r="C299" s="23">
        <v>64</v>
      </c>
      <c r="D299" s="21">
        <v>324.7</v>
      </c>
      <c r="E299" s="21">
        <v>287.85000000000002</v>
      </c>
      <c r="F299" s="21">
        <v>55.5</v>
      </c>
      <c r="G299" s="21">
        <v>1</v>
      </c>
      <c r="H299" s="22">
        <v>7131702</v>
      </c>
      <c r="I299" s="22">
        <v>5817912</v>
      </c>
      <c r="J299" s="22">
        <v>436770</v>
      </c>
      <c r="K299" s="22">
        <v>0</v>
      </c>
      <c r="L299" s="22">
        <v>166862</v>
      </c>
      <c r="M299" s="22">
        <v>68118</v>
      </c>
      <c r="N299" s="22">
        <v>835710</v>
      </c>
      <c r="O299" s="22">
        <v>563170</v>
      </c>
      <c r="P299" s="22">
        <v>0</v>
      </c>
      <c r="Q299" s="21">
        <v>1</v>
      </c>
      <c r="R299" s="24" t="s">
        <v>215</v>
      </c>
      <c r="S299" s="23">
        <v>64</v>
      </c>
      <c r="T299" s="21">
        <v>2018</v>
      </c>
      <c r="U299" s="22"/>
      <c r="V299" s="22"/>
      <c r="W299" s="22"/>
    </row>
    <row r="300" spans="1:23" x14ac:dyDescent="0.25">
      <c r="A300" s="26" t="s">
        <v>1085</v>
      </c>
      <c r="B300" s="26" t="s">
        <v>1084</v>
      </c>
      <c r="C300" s="25">
        <v>65</v>
      </c>
      <c r="D300" s="21">
        <v>0</v>
      </c>
      <c r="E300" s="21">
        <v>0</v>
      </c>
      <c r="F300" s="21">
        <v>0</v>
      </c>
      <c r="G300" s="21">
        <v>0</v>
      </c>
      <c r="H300" s="22">
        <v>0</v>
      </c>
      <c r="I300" s="22">
        <v>0</v>
      </c>
      <c r="J300" s="22">
        <v>0</v>
      </c>
      <c r="K300" s="22">
        <v>0</v>
      </c>
      <c r="L300" s="22">
        <v>0</v>
      </c>
      <c r="M300" s="22">
        <v>0</v>
      </c>
      <c r="N300" s="22">
        <v>0</v>
      </c>
      <c r="O300" s="22">
        <v>0</v>
      </c>
      <c r="P300" s="22">
        <v>0</v>
      </c>
      <c r="Q300" s="21">
        <v>0</v>
      </c>
      <c r="R300" s="26" t="s">
        <v>204</v>
      </c>
      <c r="S300" s="25">
        <v>65</v>
      </c>
      <c r="T300" s="21">
        <v>2018</v>
      </c>
      <c r="U300" s="22"/>
      <c r="V300" s="22"/>
      <c r="W300" s="22"/>
    </row>
    <row r="301" spans="1:23" x14ac:dyDescent="0.25">
      <c r="A301" s="26" t="s">
        <v>1083</v>
      </c>
      <c r="B301" s="26" t="s">
        <v>1082</v>
      </c>
      <c r="C301" s="25">
        <v>65</v>
      </c>
      <c r="D301" s="21">
        <v>0</v>
      </c>
      <c r="E301" s="21">
        <v>0</v>
      </c>
      <c r="F301" s="21">
        <v>0</v>
      </c>
      <c r="G301" s="21">
        <v>0</v>
      </c>
      <c r="H301" s="22">
        <v>0</v>
      </c>
      <c r="I301" s="22">
        <v>0</v>
      </c>
      <c r="J301" s="22">
        <v>0</v>
      </c>
      <c r="K301" s="22">
        <v>0</v>
      </c>
      <c r="L301" s="22">
        <v>0</v>
      </c>
      <c r="M301" s="22">
        <v>0</v>
      </c>
      <c r="N301" s="22">
        <v>0</v>
      </c>
      <c r="O301" s="22">
        <v>0</v>
      </c>
      <c r="P301" s="22">
        <v>0</v>
      </c>
      <c r="Q301" s="21">
        <v>0</v>
      </c>
      <c r="R301" s="26" t="s">
        <v>204</v>
      </c>
      <c r="S301" s="25">
        <v>65</v>
      </c>
      <c r="T301" s="21">
        <v>2018</v>
      </c>
      <c r="U301" s="22"/>
      <c r="V301" s="22"/>
      <c r="W301" s="22"/>
    </row>
    <row r="302" spans="1:23" x14ac:dyDescent="0.25">
      <c r="A302" s="26" t="s">
        <v>1081</v>
      </c>
      <c r="B302" s="26" t="s">
        <v>1080</v>
      </c>
      <c r="C302" s="25">
        <v>65</v>
      </c>
      <c r="D302" s="21">
        <v>0</v>
      </c>
      <c r="E302" s="21">
        <v>0</v>
      </c>
      <c r="F302" s="21">
        <v>0</v>
      </c>
      <c r="G302" s="21">
        <v>0</v>
      </c>
      <c r="H302" s="22">
        <v>0</v>
      </c>
      <c r="I302" s="22">
        <v>0</v>
      </c>
      <c r="J302" s="22">
        <v>0</v>
      </c>
      <c r="K302" s="22">
        <v>0</v>
      </c>
      <c r="L302" s="22">
        <v>0</v>
      </c>
      <c r="M302" s="22">
        <v>0</v>
      </c>
      <c r="N302" s="22">
        <v>0</v>
      </c>
      <c r="O302" s="22">
        <v>0</v>
      </c>
      <c r="P302" s="22">
        <v>0</v>
      </c>
      <c r="Q302" s="21">
        <v>0</v>
      </c>
      <c r="R302" s="26" t="s">
        <v>204</v>
      </c>
      <c r="S302" s="25">
        <v>65</v>
      </c>
      <c r="T302" s="21">
        <v>2018</v>
      </c>
      <c r="U302" s="22"/>
      <c r="V302" s="22"/>
      <c r="W302" s="22"/>
    </row>
    <row r="303" spans="1:23" x14ac:dyDescent="0.25">
      <c r="A303" s="24" t="s">
        <v>204</v>
      </c>
      <c r="B303" s="24" t="s">
        <v>1079</v>
      </c>
      <c r="C303" s="23">
        <v>65</v>
      </c>
      <c r="D303" s="21">
        <v>3851.8700000000008</v>
      </c>
      <c r="E303" s="21">
        <v>3462.0700000000006</v>
      </c>
      <c r="F303" s="21">
        <v>314.25</v>
      </c>
      <c r="G303" s="21">
        <v>162</v>
      </c>
      <c r="H303" s="22">
        <v>84734776</v>
      </c>
      <c r="I303" s="22">
        <v>60965459</v>
      </c>
      <c r="J303" s="22">
        <v>2787530</v>
      </c>
      <c r="K303" s="22">
        <v>0</v>
      </c>
      <c r="L303" s="22">
        <v>497789</v>
      </c>
      <c r="M303" s="22">
        <v>0</v>
      </c>
      <c r="N303" s="22">
        <v>0</v>
      </c>
      <c r="O303" s="22">
        <v>0</v>
      </c>
      <c r="P303" s="22">
        <v>0</v>
      </c>
      <c r="Q303" s="21">
        <v>1</v>
      </c>
      <c r="R303" s="24" t="s">
        <v>204</v>
      </c>
      <c r="S303" s="23">
        <v>65</v>
      </c>
      <c r="T303" s="21">
        <v>2018</v>
      </c>
      <c r="U303" s="22"/>
      <c r="V303" s="22"/>
      <c r="W303" s="22"/>
    </row>
    <row r="304" spans="1:23" x14ac:dyDescent="0.25">
      <c r="A304" s="21" t="s">
        <v>1078</v>
      </c>
      <c r="B304" s="21" t="s">
        <v>515</v>
      </c>
      <c r="C304" s="21">
        <f t="shared" ref="C304:C335" si="0">VALUE(RIGHT(A304,2))</f>
        <v>1</v>
      </c>
      <c r="D304" s="21">
        <v>0</v>
      </c>
      <c r="E304" s="21">
        <v>0</v>
      </c>
      <c r="F304" s="21">
        <v>0</v>
      </c>
      <c r="G304" s="21">
        <v>0</v>
      </c>
      <c r="H304" s="22">
        <v>0</v>
      </c>
      <c r="I304" s="22">
        <v>0</v>
      </c>
      <c r="J304" s="22">
        <v>1825767</v>
      </c>
      <c r="K304" s="22">
        <v>0</v>
      </c>
      <c r="L304" s="22"/>
      <c r="M304" s="22">
        <v>318639</v>
      </c>
      <c r="N304" s="22">
        <v>2492968</v>
      </c>
      <c r="O304" s="22">
        <v>1791333</v>
      </c>
      <c r="P304" s="22">
        <v>114413</v>
      </c>
      <c r="R304" s="21" t="s">
        <v>1078</v>
      </c>
      <c r="S304" s="21">
        <v>1</v>
      </c>
      <c r="T304" s="21">
        <v>2018</v>
      </c>
      <c r="U304" s="22"/>
      <c r="V304" s="22"/>
      <c r="W304" s="22"/>
    </row>
    <row r="305" spans="1:23" x14ac:dyDescent="0.25">
      <c r="A305" s="21" t="s">
        <v>1077</v>
      </c>
      <c r="B305" s="21" t="s">
        <v>546</v>
      </c>
      <c r="C305" s="21">
        <f t="shared" si="0"/>
        <v>2</v>
      </c>
      <c r="D305" s="21">
        <v>0</v>
      </c>
      <c r="E305" s="21">
        <v>0</v>
      </c>
      <c r="F305" s="21">
        <v>0</v>
      </c>
      <c r="G305" s="21">
        <v>0</v>
      </c>
      <c r="H305" s="22">
        <v>0</v>
      </c>
      <c r="I305" s="22">
        <v>0</v>
      </c>
      <c r="J305" s="22">
        <v>0</v>
      </c>
      <c r="K305" s="22">
        <v>0</v>
      </c>
      <c r="L305" s="22"/>
      <c r="M305" s="22">
        <v>255095</v>
      </c>
      <c r="N305" s="22">
        <v>2624614</v>
      </c>
      <c r="O305" s="22">
        <v>1774179</v>
      </c>
      <c r="P305" s="22">
        <v>72224</v>
      </c>
      <c r="R305" s="21" t="s">
        <v>1077</v>
      </c>
      <c r="S305" s="21">
        <v>2</v>
      </c>
      <c r="T305" s="21">
        <v>2018</v>
      </c>
      <c r="U305" s="22"/>
      <c r="V305" s="22"/>
      <c r="W305" s="22"/>
    </row>
    <row r="306" spans="1:23" x14ac:dyDescent="0.25">
      <c r="A306" s="21" t="s">
        <v>1076</v>
      </c>
      <c r="B306" s="21" t="s">
        <v>547</v>
      </c>
      <c r="C306" s="21">
        <f t="shared" si="0"/>
        <v>3</v>
      </c>
      <c r="D306" s="21">
        <v>0</v>
      </c>
      <c r="E306" s="21">
        <v>0</v>
      </c>
      <c r="F306" s="21">
        <v>0</v>
      </c>
      <c r="G306" s="21">
        <v>0</v>
      </c>
      <c r="H306" s="22">
        <v>0</v>
      </c>
      <c r="I306" s="22">
        <v>0</v>
      </c>
      <c r="J306" s="22">
        <v>0</v>
      </c>
      <c r="K306" s="22">
        <v>0</v>
      </c>
      <c r="L306" s="22"/>
      <c r="M306" s="22">
        <v>413301</v>
      </c>
      <c r="N306" s="22">
        <v>2469904</v>
      </c>
      <c r="O306" s="22">
        <v>1739615</v>
      </c>
      <c r="P306" s="22">
        <v>122068</v>
      </c>
      <c r="R306" s="21" t="s">
        <v>1076</v>
      </c>
      <c r="S306" s="21">
        <v>3</v>
      </c>
      <c r="T306" s="21">
        <v>2018</v>
      </c>
      <c r="U306" s="22"/>
      <c r="V306" s="22"/>
      <c r="W306" s="22"/>
    </row>
    <row r="307" spans="1:23" x14ac:dyDescent="0.25">
      <c r="A307" s="21" t="s">
        <v>1075</v>
      </c>
      <c r="B307" s="21" t="s">
        <v>509</v>
      </c>
      <c r="C307" s="21">
        <f t="shared" si="0"/>
        <v>4</v>
      </c>
      <c r="D307" s="21">
        <v>0</v>
      </c>
      <c r="E307" s="21">
        <v>0</v>
      </c>
      <c r="F307" s="21">
        <v>0</v>
      </c>
      <c r="G307" s="21">
        <v>0</v>
      </c>
      <c r="H307" s="22">
        <v>0</v>
      </c>
      <c r="I307" s="22">
        <v>0</v>
      </c>
      <c r="J307" s="22">
        <v>1658283</v>
      </c>
      <c r="K307" s="22">
        <v>0</v>
      </c>
      <c r="L307" s="22"/>
      <c r="M307" s="22">
        <v>397806</v>
      </c>
      <c r="N307" s="22">
        <v>1386365</v>
      </c>
      <c r="O307" s="22">
        <v>999771</v>
      </c>
      <c r="P307" s="22">
        <v>95686</v>
      </c>
      <c r="R307" s="21" t="s">
        <v>1075</v>
      </c>
      <c r="S307" s="21">
        <v>4</v>
      </c>
      <c r="T307" s="21">
        <v>2018</v>
      </c>
      <c r="U307" s="22"/>
      <c r="V307" s="22"/>
      <c r="W307" s="22"/>
    </row>
    <row r="308" spans="1:23" x14ac:dyDescent="0.25">
      <c r="A308" s="21" t="s">
        <v>1074</v>
      </c>
      <c r="B308" s="21" t="s">
        <v>508</v>
      </c>
      <c r="C308" s="21">
        <f t="shared" si="0"/>
        <v>5</v>
      </c>
      <c r="D308" s="21">
        <v>0</v>
      </c>
      <c r="E308" s="21">
        <v>0</v>
      </c>
      <c r="F308" s="21">
        <v>0</v>
      </c>
      <c r="G308" s="21">
        <v>0</v>
      </c>
      <c r="H308" s="22">
        <v>0</v>
      </c>
      <c r="I308" s="22">
        <v>0</v>
      </c>
      <c r="J308" s="22">
        <v>7934323</v>
      </c>
      <c r="K308" s="22">
        <v>0</v>
      </c>
      <c r="L308" s="22"/>
      <c r="M308" s="22">
        <v>944444</v>
      </c>
      <c r="N308" s="22">
        <v>9276499</v>
      </c>
      <c r="O308" s="22">
        <v>5721975</v>
      </c>
      <c r="P308" s="22">
        <v>240860</v>
      </c>
      <c r="R308" s="21" t="s">
        <v>1074</v>
      </c>
      <c r="S308" s="21">
        <v>5</v>
      </c>
      <c r="T308" s="21">
        <v>2018</v>
      </c>
      <c r="U308" s="22"/>
      <c r="V308" s="22"/>
      <c r="W308" s="22"/>
    </row>
    <row r="309" spans="1:23" x14ac:dyDescent="0.25">
      <c r="A309" s="21" t="s">
        <v>1073</v>
      </c>
      <c r="B309" s="21" t="s">
        <v>523</v>
      </c>
      <c r="C309" s="21">
        <f t="shared" si="0"/>
        <v>6</v>
      </c>
      <c r="D309" s="21">
        <v>0</v>
      </c>
      <c r="E309" s="21">
        <v>0</v>
      </c>
      <c r="F309" s="21">
        <v>0</v>
      </c>
      <c r="G309" s="21">
        <v>0</v>
      </c>
      <c r="H309" s="22">
        <v>0</v>
      </c>
      <c r="I309" s="22">
        <v>0</v>
      </c>
      <c r="J309" s="22">
        <v>1748813</v>
      </c>
      <c r="K309" s="22">
        <v>0</v>
      </c>
      <c r="L309" s="22"/>
      <c r="M309" s="22">
        <v>631614</v>
      </c>
      <c r="N309" s="22">
        <v>5583661</v>
      </c>
      <c r="O309" s="22">
        <v>3232348</v>
      </c>
      <c r="P309" s="22">
        <v>149764</v>
      </c>
      <c r="R309" s="21" t="s">
        <v>1073</v>
      </c>
      <c r="S309" s="21">
        <v>6</v>
      </c>
      <c r="T309" s="21">
        <v>2018</v>
      </c>
      <c r="U309" s="22"/>
      <c r="V309" s="22"/>
      <c r="W309" s="22"/>
    </row>
    <row r="310" spans="1:23" x14ac:dyDescent="0.25">
      <c r="A310" s="21" t="s">
        <v>1072</v>
      </c>
      <c r="B310" s="21" t="s">
        <v>520</v>
      </c>
      <c r="C310" s="21">
        <f t="shared" si="0"/>
        <v>7</v>
      </c>
      <c r="D310" s="21">
        <v>0</v>
      </c>
      <c r="E310" s="21">
        <v>0</v>
      </c>
      <c r="F310" s="21">
        <v>0</v>
      </c>
      <c r="G310" s="21">
        <v>0</v>
      </c>
      <c r="H310" s="22">
        <v>0</v>
      </c>
      <c r="I310" s="22">
        <v>0</v>
      </c>
      <c r="J310" s="22">
        <v>0</v>
      </c>
      <c r="K310" s="22">
        <v>0</v>
      </c>
      <c r="L310" s="22"/>
      <c r="M310" s="22">
        <v>0</v>
      </c>
      <c r="N310" s="22">
        <v>0</v>
      </c>
      <c r="O310" s="22">
        <v>0</v>
      </c>
      <c r="P310" s="22">
        <v>181512</v>
      </c>
      <c r="R310" s="21" t="s">
        <v>1072</v>
      </c>
      <c r="S310" s="21">
        <v>7</v>
      </c>
      <c r="T310" s="21">
        <v>2018</v>
      </c>
      <c r="U310" s="22"/>
      <c r="V310" s="22"/>
      <c r="W310" s="22"/>
    </row>
    <row r="311" spans="1:23" x14ac:dyDescent="0.25">
      <c r="A311" s="21" t="s">
        <v>1071</v>
      </c>
      <c r="B311" s="21" t="s">
        <v>516</v>
      </c>
      <c r="C311" s="21">
        <f t="shared" si="0"/>
        <v>8</v>
      </c>
      <c r="D311" s="21">
        <v>0</v>
      </c>
      <c r="E311" s="21">
        <v>0</v>
      </c>
      <c r="F311" s="21">
        <v>0</v>
      </c>
      <c r="G311" s="21">
        <v>0</v>
      </c>
      <c r="H311" s="22">
        <v>0</v>
      </c>
      <c r="I311" s="22">
        <v>0</v>
      </c>
      <c r="J311" s="22">
        <v>2178228</v>
      </c>
      <c r="K311" s="22">
        <v>0</v>
      </c>
      <c r="L311" s="22"/>
      <c r="M311" s="22">
        <v>423734</v>
      </c>
      <c r="N311" s="22">
        <v>3268735</v>
      </c>
      <c r="O311" s="22">
        <v>2437457</v>
      </c>
      <c r="P311" s="22">
        <v>102988</v>
      </c>
      <c r="R311" s="21" t="s">
        <v>1071</v>
      </c>
      <c r="S311" s="21">
        <v>8</v>
      </c>
      <c r="T311" s="21">
        <v>2018</v>
      </c>
      <c r="U311" s="22"/>
      <c r="V311" s="22"/>
      <c r="W311" s="22"/>
    </row>
    <row r="312" spans="1:23" x14ac:dyDescent="0.25">
      <c r="A312" s="21" t="s">
        <v>1070</v>
      </c>
      <c r="B312" s="21" t="s">
        <v>506</v>
      </c>
      <c r="C312" s="21">
        <f t="shared" si="0"/>
        <v>9</v>
      </c>
      <c r="D312" s="21">
        <v>0</v>
      </c>
      <c r="E312" s="21">
        <v>0</v>
      </c>
      <c r="F312" s="21">
        <v>0</v>
      </c>
      <c r="G312" s="21">
        <v>0</v>
      </c>
      <c r="H312" s="22">
        <v>0</v>
      </c>
      <c r="I312" s="22">
        <v>0</v>
      </c>
      <c r="J312" s="22">
        <v>1222664</v>
      </c>
      <c r="K312" s="22">
        <v>0</v>
      </c>
      <c r="L312" s="22"/>
      <c r="M312" s="22">
        <v>224945</v>
      </c>
      <c r="N312" s="22">
        <v>1462682</v>
      </c>
      <c r="O312" s="22">
        <v>916296</v>
      </c>
      <c r="P312" s="22">
        <v>67352</v>
      </c>
      <c r="R312" s="21" t="s">
        <v>1070</v>
      </c>
      <c r="S312" s="21">
        <v>9</v>
      </c>
      <c r="T312" s="21">
        <v>2018</v>
      </c>
      <c r="U312" s="22"/>
      <c r="V312" s="22"/>
      <c r="W312" s="22"/>
    </row>
    <row r="313" spans="1:23" x14ac:dyDescent="0.25">
      <c r="A313" s="21" t="s">
        <v>1069</v>
      </c>
      <c r="B313" s="21" t="s">
        <v>530</v>
      </c>
      <c r="C313" s="21">
        <f t="shared" si="0"/>
        <v>10</v>
      </c>
      <c r="D313" s="21">
        <v>0</v>
      </c>
      <c r="E313" s="21">
        <v>0</v>
      </c>
      <c r="F313" s="21">
        <v>0</v>
      </c>
      <c r="G313" s="21">
        <v>0</v>
      </c>
      <c r="H313" s="22">
        <v>0</v>
      </c>
      <c r="I313" s="22">
        <v>0</v>
      </c>
      <c r="J313" s="22">
        <v>0</v>
      </c>
      <c r="K313" s="22">
        <v>0</v>
      </c>
      <c r="L313" s="22"/>
      <c r="M313" s="22">
        <v>0</v>
      </c>
      <c r="N313" s="22">
        <v>0</v>
      </c>
      <c r="O313" s="22">
        <v>0</v>
      </c>
      <c r="P313" s="22">
        <v>116658</v>
      </c>
      <c r="R313" s="21" t="s">
        <v>1069</v>
      </c>
      <c r="S313" s="21">
        <v>10</v>
      </c>
      <c r="T313" s="21">
        <v>2018</v>
      </c>
      <c r="U313" s="22"/>
      <c r="V313" s="22"/>
      <c r="W313" s="22"/>
    </row>
    <row r="314" spans="1:23" x14ac:dyDescent="0.25">
      <c r="A314" s="21" t="s">
        <v>1068</v>
      </c>
      <c r="B314" s="21" t="s">
        <v>537</v>
      </c>
      <c r="C314" s="21">
        <f t="shared" si="0"/>
        <v>11</v>
      </c>
      <c r="D314" s="21">
        <v>0</v>
      </c>
      <c r="E314" s="21">
        <v>0</v>
      </c>
      <c r="F314" s="21">
        <v>0</v>
      </c>
      <c r="G314" s="21">
        <v>0</v>
      </c>
      <c r="H314" s="22">
        <v>0</v>
      </c>
      <c r="I314" s="22">
        <v>0</v>
      </c>
      <c r="J314" s="22">
        <v>0</v>
      </c>
      <c r="K314" s="22">
        <v>0</v>
      </c>
      <c r="L314" s="22"/>
      <c r="M314" s="22">
        <v>0</v>
      </c>
      <c r="N314" s="22">
        <v>0</v>
      </c>
      <c r="O314" s="22">
        <v>0</v>
      </c>
      <c r="P314" s="22">
        <v>74782</v>
      </c>
      <c r="R314" s="21" t="s">
        <v>1068</v>
      </c>
      <c r="S314" s="21">
        <v>11</v>
      </c>
      <c r="T314" s="21">
        <v>2018</v>
      </c>
      <c r="U314" s="22"/>
      <c r="V314" s="22"/>
      <c r="W314" s="22"/>
    </row>
    <row r="315" spans="1:23" x14ac:dyDescent="0.25">
      <c r="A315" s="21" t="s">
        <v>1067</v>
      </c>
      <c r="B315" s="21" t="s">
        <v>528</v>
      </c>
      <c r="C315" s="21">
        <f t="shared" si="0"/>
        <v>12</v>
      </c>
      <c r="D315" s="21">
        <v>0</v>
      </c>
      <c r="E315" s="21">
        <v>0</v>
      </c>
      <c r="F315" s="21">
        <v>0</v>
      </c>
      <c r="G315" s="21">
        <v>0</v>
      </c>
      <c r="H315" s="22">
        <v>0</v>
      </c>
      <c r="I315" s="22">
        <v>0</v>
      </c>
      <c r="J315" s="22">
        <v>1441139</v>
      </c>
      <c r="K315" s="22">
        <v>0</v>
      </c>
      <c r="L315" s="22"/>
      <c r="M315" s="22">
        <v>636115</v>
      </c>
      <c r="N315" s="22">
        <v>5421578</v>
      </c>
      <c r="O315" s="22">
        <v>3791807</v>
      </c>
      <c r="P315" s="22">
        <v>180464</v>
      </c>
      <c r="R315" s="21" t="s">
        <v>1067</v>
      </c>
      <c r="S315" s="21">
        <v>12</v>
      </c>
      <c r="T315" s="21">
        <v>2018</v>
      </c>
      <c r="U315" s="22"/>
      <c r="V315" s="22"/>
      <c r="W315" s="22"/>
    </row>
    <row r="316" spans="1:23" x14ac:dyDescent="0.25">
      <c r="A316" s="21" t="s">
        <v>1066</v>
      </c>
      <c r="B316" s="21" t="s">
        <v>548</v>
      </c>
      <c r="C316" s="21">
        <f t="shared" si="0"/>
        <v>14</v>
      </c>
      <c r="D316" s="21">
        <v>0</v>
      </c>
      <c r="E316" s="21">
        <v>0</v>
      </c>
      <c r="F316" s="21">
        <v>0</v>
      </c>
      <c r="G316" s="21">
        <v>0</v>
      </c>
      <c r="H316" s="22">
        <v>0</v>
      </c>
      <c r="I316" s="22">
        <v>0</v>
      </c>
      <c r="J316" s="22">
        <v>0</v>
      </c>
      <c r="K316" s="22">
        <v>0</v>
      </c>
      <c r="L316" s="22"/>
      <c r="M316" s="22">
        <v>849880</v>
      </c>
      <c r="N316" s="22">
        <v>6851430</v>
      </c>
      <c r="O316" s="22">
        <v>4772794</v>
      </c>
      <c r="P316" s="22">
        <v>294567</v>
      </c>
      <c r="R316" s="21" t="s">
        <v>1066</v>
      </c>
      <c r="S316" s="21">
        <v>14</v>
      </c>
      <c r="T316" s="21">
        <v>2018</v>
      </c>
      <c r="U316" s="22"/>
      <c r="V316" s="22"/>
      <c r="W316" s="22"/>
    </row>
    <row r="317" spans="1:23" x14ac:dyDescent="0.25">
      <c r="A317" s="21" t="s">
        <v>1065</v>
      </c>
      <c r="B317" s="21" t="s">
        <v>517</v>
      </c>
      <c r="C317" s="21">
        <f t="shared" si="0"/>
        <v>15</v>
      </c>
      <c r="D317" s="21">
        <v>0</v>
      </c>
      <c r="E317" s="21">
        <v>0</v>
      </c>
      <c r="F317" s="21">
        <v>0</v>
      </c>
      <c r="G317" s="21">
        <v>0</v>
      </c>
      <c r="H317" s="22">
        <v>0</v>
      </c>
      <c r="I317" s="22">
        <v>0</v>
      </c>
      <c r="J317" s="22">
        <v>0</v>
      </c>
      <c r="K317" s="22">
        <v>0</v>
      </c>
      <c r="L317" s="22"/>
      <c r="M317" s="22">
        <v>0</v>
      </c>
      <c r="N317" s="22">
        <v>0</v>
      </c>
      <c r="O317" s="22">
        <v>0</v>
      </c>
      <c r="P317" s="22">
        <v>298060</v>
      </c>
      <c r="R317" s="21" t="s">
        <v>1065</v>
      </c>
      <c r="S317" s="21">
        <v>15</v>
      </c>
      <c r="T317" s="21">
        <v>2018</v>
      </c>
      <c r="U317" s="22"/>
      <c r="V317" s="22"/>
      <c r="W317" s="22"/>
    </row>
    <row r="318" spans="1:23" x14ac:dyDescent="0.25">
      <c r="A318" s="21" t="s">
        <v>1064</v>
      </c>
      <c r="B318" s="21" t="s">
        <v>538</v>
      </c>
      <c r="C318" s="21">
        <f t="shared" si="0"/>
        <v>16</v>
      </c>
      <c r="D318" s="21">
        <v>0</v>
      </c>
      <c r="E318" s="21">
        <v>0</v>
      </c>
      <c r="F318" s="21">
        <v>0</v>
      </c>
      <c r="G318" s="21">
        <v>0</v>
      </c>
      <c r="H318" s="22">
        <v>0</v>
      </c>
      <c r="I318" s="22">
        <v>0</v>
      </c>
      <c r="J318" s="22">
        <v>0</v>
      </c>
      <c r="K318" s="22">
        <v>0</v>
      </c>
      <c r="L318" s="22"/>
      <c r="M318" s="22">
        <v>0</v>
      </c>
      <c r="N318" s="22">
        <v>0</v>
      </c>
      <c r="O318" s="22">
        <v>0</v>
      </c>
      <c r="P318" s="22">
        <v>162778</v>
      </c>
      <c r="R318" s="21" t="s">
        <v>1064</v>
      </c>
      <c r="S318" s="21">
        <v>16</v>
      </c>
      <c r="T318" s="21">
        <v>2018</v>
      </c>
      <c r="U318" s="22"/>
      <c r="V318" s="22"/>
      <c r="W318" s="22"/>
    </row>
    <row r="319" spans="1:23" x14ac:dyDescent="0.25">
      <c r="A319" s="21" t="s">
        <v>1063</v>
      </c>
      <c r="B319" s="21" t="s">
        <v>541</v>
      </c>
      <c r="C319" s="21">
        <f t="shared" si="0"/>
        <v>17</v>
      </c>
      <c r="D319" s="21">
        <v>0</v>
      </c>
      <c r="E319" s="21">
        <v>0</v>
      </c>
      <c r="F319" s="21">
        <v>0</v>
      </c>
      <c r="G319" s="21">
        <v>0</v>
      </c>
      <c r="H319" s="22">
        <v>0</v>
      </c>
      <c r="I319" s="22">
        <v>0</v>
      </c>
      <c r="J319" s="22">
        <v>0</v>
      </c>
      <c r="K319" s="22">
        <v>0</v>
      </c>
      <c r="L319" s="22"/>
      <c r="M319" s="22">
        <v>0</v>
      </c>
      <c r="N319" s="22">
        <v>0</v>
      </c>
      <c r="O319" s="22">
        <v>0</v>
      </c>
      <c r="P319" s="22">
        <v>67245</v>
      </c>
      <c r="R319" s="21" t="s">
        <v>1063</v>
      </c>
      <c r="S319" s="21">
        <v>17</v>
      </c>
      <c r="T319" s="21">
        <v>2018</v>
      </c>
      <c r="U319" s="22"/>
      <c r="V319" s="22"/>
      <c r="W319" s="22"/>
    </row>
    <row r="320" spans="1:23" x14ac:dyDescent="0.25">
      <c r="A320" s="21" t="s">
        <v>1062</v>
      </c>
      <c r="B320" s="21" t="s">
        <v>521</v>
      </c>
      <c r="C320" s="21">
        <f t="shared" si="0"/>
        <v>18</v>
      </c>
      <c r="D320" s="21">
        <v>0</v>
      </c>
      <c r="E320" s="21">
        <v>0</v>
      </c>
      <c r="F320" s="21">
        <v>0</v>
      </c>
      <c r="G320" s="21">
        <v>0</v>
      </c>
      <c r="H320" s="22">
        <v>0</v>
      </c>
      <c r="I320" s="22">
        <v>0</v>
      </c>
      <c r="J320" s="22">
        <v>801585</v>
      </c>
      <c r="K320" s="22">
        <v>0</v>
      </c>
      <c r="L320" s="22"/>
      <c r="M320" s="22">
        <v>115062</v>
      </c>
      <c r="N320" s="22">
        <v>1082980</v>
      </c>
      <c r="O320" s="22">
        <v>723821</v>
      </c>
      <c r="P320" s="22">
        <v>51754</v>
      </c>
      <c r="R320" s="21" t="s">
        <v>1062</v>
      </c>
      <c r="S320" s="21">
        <v>18</v>
      </c>
      <c r="T320" s="21">
        <v>2018</v>
      </c>
      <c r="U320" s="22"/>
      <c r="V320" s="22"/>
      <c r="W320" s="22"/>
    </row>
    <row r="321" spans="1:23" x14ac:dyDescent="0.25">
      <c r="A321" s="21" t="s">
        <v>1061</v>
      </c>
      <c r="B321" s="21" t="s">
        <v>512</v>
      </c>
      <c r="C321" s="21">
        <f t="shared" si="0"/>
        <v>19</v>
      </c>
      <c r="D321" s="21">
        <v>0</v>
      </c>
      <c r="E321" s="21">
        <v>0</v>
      </c>
      <c r="F321" s="21">
        <v>0</v>
      </c>
      <c r="G321" s="21">
        <v>0</v>
      </c>
      <c r="H321" s="22">
        <v>0</v>
      </c>
      <c r="I321" s="22">
        <v>0</v>
      </c>
      <c r="J321" s="22">
        <v>177084</v>
      </c>
      <c r="K321" s="22">
        <v>0</v>
      </c>
      <c r="L321" s="22"/>
      <c r="M321" s="22">
        <v>35096</v>
      </c>
      <c r="N321" s="22">
        <v>679769</v>
      </c>
      <c r="O321" s="22">
        <v>317192</v>
      </c>
      <c r="P321" s="22">
        <v>9764</v>
      </c>
      <c r="R321" s="21" t="s">
        <v>1061</v>
      </c>
      <c r="S321" s="21">
        <v>19</v>
      </c>
      <c r="T321" s="21">
        <v>2018</v>
      </c>
      <c r="U321" s="22"/>
      <c r="V321" s="22"/>
      <c r="W321" s="22"/>
    </row>
    <row r="322" spans="1:23" x14ac:dyDescent="0.25">
      <c r="A322" s="21" t="s">
        <v>1060</v>
      </c>
      <c r="B322" s="21" t="s">
        <v>504</v>
      </c>
      <c r="C322" s="21">
        <f t="shared" si="0"/>
        <v>20</v>
      </c>
      <c r="D322" s="21">
        <v>0</v>
      </c>
      <c r="E322" s="21">
        <v>0</v>
      </c>
      <c r="F322" s="21">
        <v>0</v>
      </c>
      <c r="G322" s="21">
        <v>0</v>
      </c>
      <c r="H322" s="22">
        <v>0</v>
      </c>
      <c r="I322" s="22">
        <v>0</v>
      </c>
      <c r="J322" s="22">
        <v>2894794</v>
      </c>
      <c r="K322" s="22">
        <v>0</v>
      </c>
      <c r="L322" s="22"/>
      <c r="M322" s="22">
        <v>516570</v>
      </c>
      <c r="N322" s="22">
        <v>1952403</v>
      </c>
      <c r="O322" s="22">
        <v>1261050</v>
      </c>
      <c r="P322" s="22">
        <v>106905</v>
      </c>
      <c r="R322" s="21" t="s">
        <v>1060</v>
      </c>
      <c r="S322" s="21">
        <v>20</v>
      </c>
      <c r="T322" s="21">
        <v>2018</v>
      </c>
      <c r="U322" s="22"/>
      <c r="V322" s="22"/>
      <c r="W322" s="22"/>
    </row>
    <row r="323" spans="1:23" x14ac:dyDescent="0.25">
      <c r="A323" s="21" t="s">
        <v>1059</v>
      </c>
      <c r="B323" s="21" t="s">
        <v>525</v>
      </c>
      <c r="C323" s="21">
        <f t="shared" si="0"/>
        <v>21</v>
      </c>
      <c r="D323" s="21">
        <v>0</v>
      </c>
      <c r="E323" s="21">
        <v>0</v>
      </c>
      <c r="F323" s="21">
        <v>0</v>
      </c>
      <c r="G323" s="21">
        <v>0</v>
      </c>
      <c r="H323" s="22">
        <v>0</v>
      </c>
      <c r="I323" s="22">
        <v>0</v>
      </c>
      <c r="J323" s="22">
        <v>3938805</v>
      </c>
      <c r="K323" s="22">
        <v>0</v>
      </c>
      <c r="L323" s="22"/>
      <c r="M323" s="22">
        <v>584770</v>
      </c>
      <c r="N323" s="22">
        <v>3663931</v>
      </c>
      <c r="O323" s="22">
        <v>2613542</v>
      </c>
      <c r="P323" s="22">
        <v>166616</v>
      </c>
      <c r="R323" s="21" t="s">
        <v>1059</v>
      </c>
      <c r="S323" s="21">
        <v>21</v>
      </c>
      <c r="T323" s="21">
        <v>2018</v>
      </c>
      <c r="U323" s="22"/>
      <c r="V323" s="22"/>
      <c r="W323" s="22"/>
    </row>
    <row r="324" spans="1:23" x14ac:dyDescent="0.25">
      <c r="A324" s="21" t="s">
        <v>1058</v>
      </c>
      <c r="B324" s="21" t="s">
        <v>524</v>
      </c>
      <c r="C324" s="21">
        <f t="shared" si="0"/>
        <v>22</v>
      </c>
      <c r="D324" s="21">
        <v>0</v>
      </c>
      <c r="E324" s="21">
        <v>0</v>
      </c>
      <c r="F324" s="21">
        <v>0</v>
      </c>
      <c r="G324" s="21">
        <v>0</v>
      </c>
      <c r="H324" s="22">
        <v>0</v>
      </c>
      <c r="I324" s="22">
        <v>0</v>
      </c>
      <c r="J324" s="22">
        <v>1129128</v>
      </c>
      <c r="K324" s="22">
        <v>0</v>
      </c>
      <c r="L324" s="22"/>
      <c r="M324" s="22">
        <v>395947</v>
      </c>
      <c r="N324" s="22">
        <v>2114161</v>
      </c>
      <c r="O324" s="22">
        <v>1213814</v>
      </c>
      <c r="P324" s="22">
        <v>144112</v>
      </c>
      <c r="R324" s="21" t="s">
        <v>1058</v>
      </c>
      <c r="S324" s="21">
        <v>22</v>
      </c>
      <c r="T324" s="21">
        <v>2018</v>
      </c>
      <c r="U324" s="22"/>
      <c r="V324" s="22"/>
      <c r="W324" s="22"/>
    </row>
    <row r="325" spans="1:23" x14ac:dyDescent="0.25">
      <c r="A325" s="21" t="s">
        <v>1057</v>
      </c>
      <c r="B325" s="21" t="s">
        <v>429</v>
      </c>
      <c r="C325" s="21">
        <f t="shared" si="0"/>
        <v>23</v>
      </c>
      <c r="D325" s="21">
        <v>0</v>
      </c>
      <c r="E325" s="21">
        <v>0</v>
      </c>
      <c r="F325" s="21">
        <v>0</v>
      </c>
      <c r="G325" s="21">
        <v>0</v>
      </c>
      <c r="H325" s="22">
        <v>0</v>
      </c>
      <c r="I325" s="22">
        <v>0</v>
      </c>
      <c r="J325" s="22">
        <v>0</v>
      </c>
      <c r="K325" s="22">
        <v>0</v>
      </c>
      <c r="L325" s="22"/>
      <c r="M325" s="22">
        <v>0</v>
      </c>
      <c r="N325" s="22">
        <v>0</v>
      </c>
      <c r="O325" s="22">
        <v>0</v>
      </c>
      <c r="P325" s="22">
        <v>199590</v>
      </c>
      <c r="R325" s="21" t="s">
        <v>1057</v>
      </c>
      <c r="S325" s="21">
        <v>23</v>
      </c>
      <c r="T325" s="21">
        <v>2018</v>
      </c>
      <c r="U325" s="22"/>
      <c r="V325" s="22"/>
      <c r="W325" s="22"/>
    </row>
    <row r="326" spans="1:23" x14ac:dyDescent="0.25">
      <c r="A326" s="21" t="s">
        <v>1056</v>
      </c>
      <c r="B326" s="21" t="s">
        <v>502</v>
      </c>
      <c r="C326" s="21">
        <f t="shared" si="0"/>
        <v>24</v>
      </c>
      <c r="D326" s="21">
        <v>0</v>
      </c>
      <c r="E326" s="21">
        <v>0</v>
      </c>
      <c r="F326" s="21">
        <v>0</v>
      </c>
      <c r="G326" s="21">
        <v>0</v>
      </c>
      <c r="H326" s="22">
        <v>0</v>
      </c>
      <c r="I326" s="22">
        <v>0</v>
      </c>
      <c r="J326" s="22">
        <v>0</v>
      </c>
      <c r="K326" s="22">
        <v>0</v>
      </c>
      <c r="L326" s="22"/>
      <c r="M326" s="22">
        <v>250628</v>
      </c>
      <c r="N326" s="22">
        <v>1389041</v>
      </c>
      <c r="O326" s="22">
        <v>966060</v>
      </c>
      <c r="P326" s="22">
        <v>67135</v>
      </c>
      <c r="R326" s="21" t="s">
        <v>1056</v>
      </c>
      <c r="S326" s="21">
        <v>24</v>
      </c>
      <c r="T326" s="21">
        <v>2018</v>
      </c>
      <c r="U326" s="22"/>
      <c r="V326" s="22"/>
      <c r="W326" s="22"/>
    </row>
    <row r="327" spans="1:23" x14ac:dyDescent="0.25">
      <c r="A327" s="21" t="s">
        <v>1055</v>
      </c>
      <c r="B327" s="21" t="s">
        <v>519</v>
      </c>
      <c r="C327" s="21">
        <f t="shared" si="0"/>
        <v>25</v>
      </c>
      <c r="D327" s="21">
        <v>0</v>
      </c>
      <c r="E327" s="21">
        <v>0</v>
      </c>
      <c r="F327" s="21">
        <v>0</v>
      </c>
      <c r="G327" s="21">
        <v>0</v>
      </c>
      <c r="H327" s="22">
        <v>0</v>
      </c>
      <c r="I327" s="22">
        <v>0</v>
      </c>
      <c r="J327" s="22">
        <v>2294575</v>
      </c>
      <c r="K327" s="22">
        <v>0</v>
      </c>
      <c r="L327" s="22"/>
      <c r="M327" s="22">
        <v>390955</v>
      </c>
      <c r="N327" s="22">
        <v>2613821</v>
      </c>
      <c r="O327" s="22">
        <v>1719324</v>
      </c>
      <c r="P327" s="22">
        <v>153556</v>
      </c>
      <c r="R327" s="21" t="s">
        <v>1055</v>
      </c>
      <c r="S327" s="21">
        <v>25</v>
      </c>
      <c r="T327" s="21">
        <v>2018</v>
      </c>
      <c r="U327" s="22"/>
      <c r="V327" s="22"/>
      <c r="W327" s="22"/>
    </row>
    <row r="328" spans="1:23" x14ac:dyDescent="0.25">
      <c r="A328" s="21" t="s">
        <v>1054</v>
      </c>
      <c r="B328" s="21" t="s">
        <v>540</v>
      </c>
      <c r="C328" s="21">
        <f t="shared" si="0"/>
        <v>26</v>
      </c>
      <c r="D328" s="21">
        <v>0</v>
      </c>
      <c r="E328" s="21">
        <v>0</v>
      </c>
      <c r="F328" s="21">
        <v>0</v>
      </c>
      <c r="G328" s="21">
        <v>0</v>
      </c>
      <c r="H328" s="22">
        <v>0</v>
      </c>
      <c r="I328" s="22">
        <v>0</v>
      </c>
      <c r="J328" s="22">
        <v>1621240</v>
      </c>
      <c r="K328" s="22">
        <v>0</v>
      </c>
      <c r="L328" s="22"/>
      <c r="M328" s="22">
        <v>42902</v>
      </c>
      <c r="N328" s="22">
        <v>3100360</v>
      </c>
      <c r="O328" s="22">
        <v>2208404</v>
      </c>
      <c r="P328" s="22">
        <v>123372</v>
      </c>
      <c r="R328" s="21" t="s">
        <v>1054</v>
      </c>
      <c r="S328" s="21">
        <v>26</v>
      </c>
      <c r="T328" s="21">
        <v>2018</v>
      </c>
      <c r="U328" s="22"/>
      <c r="V328" s="22"/>
      <c r="W328" s="22"/>
    </row>
    <row r="329" spans="1:23" x14ac:dyDescent="0.25">
      <c r="A329" s="21" t="s">
        <v>1053</v>
      </c>
      <c r="B329" s="21" t="s">
        <v>513</v>
      </c>
      <c r="C329" s="21">
        <f t="shared" si="0"/>
        <v>27</v>
      </c>
      <c r="D329" s="21">
        <v>0</v>
      </c>
      <c r="E329" s="21">
        <v>0</v>
      </c>
      <c r="F329" s="21">
        <v>0</v>
      </c>
      <c r="G329" s="21">
        <v>0</v>
      </c>
      <c r="H329" s="22">
        <v>0</v>
      </c>
      <c r="I329" s="22">
        <v>0</v>
      </c>
      <c r="J329" s="22">
        <v>1668956</v>
      </c>
      <c r="K329" s="22">
        <v>0</v>
      </c>
      <c r="L329" s="22"/>
      <c r="M329" s="22">
        <v>200110</v>
      </c>
      <c r="N329" s="22">
        <v>1955728</v>
      </c>
      <c r="O329" s="22">
        <v>1303402</v>
      </c>
      <c r="P329" s="22">
        <v>120895</v>
      </c>
      <c r="R329" s="21" t="s">
        <v>1053</v>
      </c>
      <c r="S329" s="21">
        <v>27</v>
      </c>
      <c r="T329" s="21">
        <v>2018</v>
      </c>
      <c r="U329" s="22"/>
      <c r="V329" s="22"/>
      <c r="W329" s="22"/>
    </row>
    <row r="330" spans="1:23" x14ac:dyDescent="0.25">
      <c r="A330" s="21" t="s">
        <v>1052</v>
      </c>
      <c r="B330" s="21" t="s">
        <v>431</v>
      </c>
      <c r="C330" s="21">
        <f t="shared" si="0"/>
        <v>28</v>
      </c>
      <c r="D330" s="21">
        <v>0</v>
      </c>
      <c r="E330" s="21">
        <v>0</v>
      </c>
      <c r="F330" s="21">
        <v>0</v>
      </c>
      <c r="G330" s="21">
        <v>0</v>
      </c>
      <c r="H330" s="22">
        <v>0</v>
      </c>
      <c r="I330" s="22">
        <v>0</v>
      </c>
      <c r="J330" s="22">
        <v>0</v>
      </c>
      <c r="K330" s="22">
        <v>0</v>
      </c>
      <c r="L330" s="22"/>
      <c r="M330" s="22">
        <v>184522</v>
      </c>
      <c r="N330" s="22">
        <v>1292518</v>
      </c>
      <c r="O330" s="22">
        <v>959664</v>
      </c>
      <c r="P330" s="22">
        <v>65695</v>
      </c>
      <c r="R330" s="21" t="s">
        <v>1052</v>
      </c>
      <c r="S330" s="21">
        <v>28</v>
      </c>
      <c r="T330" s="21">
        <v>2018</v>
      </c>
      <c r="U330" s="22"/>
      <c r="V330" s="22"/>
      <c r="W330" s="22"/>
    </row>
    <row r="331" spans="1:23" x14ac:dyDescent="0.25">
      <c r="A331" s="21" t="s">
        <v>1051</v>
      </c>
      <c r="B331" s="21" t="s">
        <v>534</v>
      </c>
      <c r="C331" s="21">
        <f t="shared" si="0"/>
        <v>29</v>
      </c>
      <c r="D331" s="21">
        <v>0</v>
      </c>
      <c r="E331" s="21">
        <v>0</v>
      </c>
      <c r="F331" s="21">
        <v>0</v>
      </c>
      <c r="G331" s="21">
        <v>0</v>
      </c>
      <c r="H331" s="22">
        <v>0</v>
      </c>
      <c r="I331" s="22">
        <v>0</v>
      </c>
      <c r="J331" s="22">
        <v>782493</v>
      </c>
      <c r="K331" s="22">
        <v>0</v>
      </c>
      <c r="L331" s="22"/>
      <c r="M331" s="22">
        <v>162101</v>
      </c>
      <c r="N331" s="22">
        <v>1712464</v>
      </c>
      <c r="O331" s="22">
        <v>1212365</v>
      </c>
      <c r="P331" s="22">
        <v>55770</v>
      </c>
      <c r="R331" s="21" t="s">
        <v>1051</v>
      </c>
      <c r="S331" s="21">
        <v>29</v>
      </c>
      <c r="T331" s="21">
        <v>2018</v>
      </c>
      <c r="U331" s="22"/>
      <c r="V331" s="22"/>
      <c r="W331" s="22"/>
    </row>
    <row r="332" spans="1:23" x14ac:dyDescent="0.25">
      <c r="A332" s="21" t="s">
        <v>1050</v>
      </c>
      <c r="B332" s="21" t="s">
        <v>511</v>
      </c>
      <c r="C332" s="21">
        <f t="shared" si="0"/>
        <v>30</v>
      </c>
      <c r="D332" s="21">
        <v>0</v>
      </c>
      <c r="E332" s="21">
        <v>0</v>
      </c>
      <c r="F332" s="21">
        <v>0</v>
      </c>
      <c r="G332" s="21">
        <v>0</v>
      </c>
      <c r="H332" s="22">
        <v>0</v>
      </c>
      <c r="I332" s="22">
        <v>0</v>
      </c>
      <c r="J332" s="22">
        <v>2879291</v>
      </c>
      <c r="K332" s="22">
        <v>0</v>
      </c>
      <c r="L332" s="22"/>
      <c r="M332" s="22">
        <v>420179</v>
      </c>
      <c r="N332" s="22">
        <v>3363540</v>
      </c>
      <c r="O332" s="22">
        <v>2228193</v>
      </c>
      <c r="P332" s="22">
        <v>125635</v>
      </c>
      <c r="R332" s="21" t="s">
        <v>1050</v>
      </c>
      <c r="S332" s="21">
        <v>30</v>
      </c>
      <c r="T332" s="21">
        <v>2018</v>
      </c>
      <c r="U332" s="22"/>
      <c r="V332" s="22"/>
      <c r="W332" s="22"/>
    </row>
    <row r="333" spans="1:23" x14ac:dyDescent="0.25">
      <c r="A333" s="21" t="s">
        <v>1049</v>
      </c>
      <c r="B333" s="21" t="s">
        <v>499</v>
      </c>
      <c r="C333" s="21">
        <f t="shared" si="0"/>
        <v>31</v>
      </c>
      <c r="D333" s="21">
        <v>0</v>
      </c>
      <c r="E333" s="21">
        <v>0</v>
      </c>
      <c r="F333" s="21">
        <v>0</v>
      </c>
      <c r="G333" s="21">
        <v>0</v>
      </c>
      <c r="H333" s="22">
        <v>0</v>
      </c>
      <c r="I333" s="22">
        <v>0</v>
      </c>
      <c r="J333" s="22">
        <v>4487088</v>
      </c>
      <c r="K333" s="22">
        <v>0</v>
      </c>
      <c r="L333" s="22"/>
      <c r="M333" s="22">
        <v>757401</v>
      </c>
      <c r="N333" s="22">
        <v>3422743</v>
      </c>
      <c r="O333" s="22">
        <v>2345231</v>
      </c>
      <c r="P333" s="22">
        <v>193913</v>
      </c>
      <c r="R333" s="21" t="s">
        <v>1049</v>
      </c>
      <c r="S333" s="21">
        <v>31</v>
      </c>
      <c r="T333" s="21">
        <v>2018</v>
      </c>
      <c r="U333" s="22"/>
      <c r="V333" s="22"/>
      <c r="W333" s="22"/>
    </row>
    <row r="334" spans="1:23" x14ac:dyDescent="0.25">
      <c r="A334" s="21" t="s">
        <v>1048</v>
      </c>
      <c r="B334" s="21" t="s">
        <v>510</v>
      </c>
      <c r="C334" s="21">
        <f t="shared" si="0"/>
        <v>32</v>
      </c>
      <c r="D334" s="21">
        <v>0</v>
      </c>
      <c r="E334" s="21">
        <v>0</v>
      </c>
      <c r="F334" s="21">
        <v>0</v>
      </c>
      <c r="G334" s="21">
        <v>0</v>
      </c>
      <c r="H334" s="22">
        <v>0</v>
      </c>
      <c r="I334" s="22">
        <v>0</v>
      </c>
      <c r="J334" s="22">
        <v>1256205</v>
      </c>
      <c r="K334" s="22">
        <v>0</v>
      </c>
      <c r="L334" s="22"/>
      <c r="M334" s="22">
        <v>224507</v>
      </c>
      <c r="N334" s="22">
        <v>2193928</v>
      </c>
      <c r="O334" s="22">
        <v>1426032</v>
      </c>
      <c r="P334" s="22">
        <v>101915</v>
      </c>
      <c r="R334" s="21" t="s">
        <v>1048</v>
      </c>
      <c r="S334" s="21">
        <v>32</v>
      </c>
      <c r="T334" s="21">
        <v>2018</v>
      </c>
      <c r="U334" s="22"/>
      <c r="V334" s="22"/>
      <c r="W334" s="22"/>
    </row>
    <row r="335" spans="1:23" x14ac:dyDescent="0.25">
      <c r="A335" s="21" t="s">
        <v>1047</v>
      </c>
      <c r="B335" s="21" t="s">
        <v>545</v>
      </c>
      <c r="C335" s="21">
        <f t="shared" si="0"/>
        <v>33</v>
      </c>
      <c r="D335" s="21">
        <v>0</v>
      </c>
      <c r="E335" s="21">
        <v>0</v>
      </c>
      <c r="F335" s="21">
        <v>0</v>
      </c>
      <c r="G335" s="21">
        <v>0</v>
      </c>
      <c r="H335" s="22">
        <v>0</v>
      </c>
      <c r="I335" s="22">
        <v>0</v>
      </c>
      <c r="J335" s="22">
        <v>0</v>
      </c>
      <c r="K335" s="22">
        <v>0</v>
      </c>
      <c r="L335" s="22"/>
      <c r="M335" s="22">
        <v>0</v>
      </c>
      <c r="N335" s="22">
        <v>0</v>
      </c>
      <c r="O335" s="22">
        <v>0</v>
      </c>
      <c r="P335" s="22">
        <v>54637</v>
      </c>
      <c r="R335" s="21" t="s">
        <v>1047</v>
      </c>
      <c r="S335" s="21">
        <v>33</v>
      </c>
      <c r="T335" s="21">
        <v>2018</v>
      </c>
      <c r="U335" s="22"/>
      <c r="V335" s="22"/>
      <c r="W335" s="22"/>
    </row>
    <row r="336" spans="1:23" x14ac:dyDescent="0.25">
      <c r="A336" s="21" t="s">
        <v>1046</v>
      </c>
      <c r="B336" s="21" t="s">
        <v>501</v>
      </c>
      <c r="C336" s="21">
        <f t="shared" ref="C336:C360" si="1">VALUE(RIGHT(A336,2))</f>
        <v>34</v>
      </c>
      <c r="D336" s="21">
        <v>0</v>
      </c>
      <c r="E336" s="21">
        <v>0</v>
      </c>
      <c r="F336" s="21">
        <v>0</v>
      </c>
      <c r="G336" s="21">
        <v>0</v>
      </c>
      <c r="H336" s="22">
        <v>0</v>
      </c>
      <c r="I336" s="22">
        <v>0</v>
      </c>
      <c r="J336" s="22">
        <v>1756457</v>
      </c>
      <c r="K336" s="22">
        <v>0</v>
      </c>
      <c r="L336" s="22"/>
      <c r="M336" s="22">
        <v>279727</v>
      </c>
      <c r="N336" s="22">
        <v>2249006</v>
      </c>
      <c r="O336" s="22">
        <v>1667403</v>
      </c>
      <c r="P336" s="22">
        <v>82551</v>
      </c>
      <c r="R336" s="21" t="s">
        <v>1046</v>
      </c>
      <c r="S336" s="21">
        <v>34</v>
      </c>
      <c r="T336" s="21">
        <v>2018</v>
      </c>
      <c r="U336" s="22"/>
      <c r="V336" s="22"/>
      <c r="W336" s="22"/>
    </row>
    <row r="337" spans="1:23" x14ac:dyDescent="0.25">
      <c r="A337" s="21" t="s">
        <v>1045</v>
      </c>
      <c r="B337" s="21" t="s">
        <v>522</v>
      </c>
      <c r="C337" s="21">
        <f t="shared" si="1"/>
        <v>35</v>
      </c>
      <c r="D337" s="21">
        <v>0</v>
      </c>
      <c r="E337" s="21">
        <v>0</v>
      </c>
      <c r="F337" s="21">
        <v>0</v>
      </c>
      <c r="G337" s="21">
        <v>0</v>
      </c>
      <c r="H337" s="22">
        <v>0</v>
      </c>
      <c r="I337" s="22">
        <v>0</v>
      </c>
      <c r="J337" s="22">
        <v>1524913</v>
      </c>
      <c r="K337" s="22">
        <v>0</v>
      </c>
      <c r="L337" s="22"/>
      <c r="M337" s="22">
        <v>242716</v>
      </c>
      <c r="N337" s="22">
        <v>2799219</v>
      </c>
      <c r="O337" s="22">
        <v>1821718</v>
      </c>
      <c r="P337" s="22">
        <v>86250</v>
      </c>
      <c r="R337" s="21" t="s">
        <v>1045</v>
      </c>
      <c r="S337" s="21">
        <v>35</v>
      </c>
      <c r="T337" s="21">
        <v>2018</v>
      </c>
      <c r="U337" s="22"/>
      <c r="V337" s="22"/>
      <c r="W337" s="22"/>
    </row>
    <row r="338" spans="1:23" x14ac:dyDescent="0.25">
      <c r="A338" s="21" t="s">
        <v>1044</v>
      </c>
      <c r="B338" s="21" t="s">
        <v>543</v>
      </c>
      <c r="C338" s="21">
        <f t="shared" si="1"/>
        <v>36</v>
      </c>
      <c r="D338" s="21">
        <v>0</v>
      </c>
      <c r="E338" s="21">
        <v>0</v>
      </c>
      <c r="F338" s="21">
        <v>0</v>
      </c>
      <c r="G338" s="21">
        <v>0</v>
      </c>
      <c r="H338" s="22">
        <v>0</v>
      </c>
      <c r="I338" s="22">
        <v>0</v>
      </c>
      <c r="J338" s="22">
        <v>1913336</v>
      </c>
      <c r="K338" s="22">
        <v>0</v>
      </c>
      <c r="L338" s="22"/>
      <c r="M338" s="22">
        <v>492722</v>
      </c>
      <c r="N338" s="22">
        <v>3635284</v>
      </c>
      <c r="O338" s="22">
        <v>2606676</v>
      </c>
      <c r="P338" s="22">
        <v>117378</v>
      </c>
      <c r="R338" s="21" t="s">
        <v>1044</v>
      </c>
      <c r="S338" s="21">
        <v>36</v>
      </c>
      <c r="T338" s="21">
        <v>2018</v>
      </c>
      <c r="U338" s="22"/>
      <c r="V338" s="22"/>
      <c r="W338" s="22"/>
    </row>
    <row r="339" spans="1:23" x14ac:dyDescent="0.25">
      <c r="A339" s="21" t="s">
        <v>1043</v>
      </c>
      <c r="B339" s="21" t="s">
        <v>535</v>
      </c>
      <c r="C339" s="21">
        <f t="shared" si="1"/>
        <v>37</v>
      </c>
      <c r="D339" s="21">
        <v>0</v>
      </c>
      <c r="E339" s="21">
        <v>0</v>
      </c>
      <c r="F339" s="21">
        <v>0</v>
      </c>
      <c r="G339" s="21">
        <v>0</v>
      </c>
      <c r="H339" s="22">
        <v>0</v>
      </c>
      <c r="I339" s="22">
        <v>0</v>
      </c>
      <c r="J339" s="22">
        <v>1114441</v>
      </c>
      <c r="K339" s="22">
        <v>0</v>
      </c>
      <c r="L339" s="22"/>
      <c r="M339" s="22">
        <v>293758</v>
      </c>
      <c r="N339" s="22">
        <v>1345512</v>
      </c>
      <c r="O339" s="22">
        <v>929748</v>
      </c>
      <c r="P339" s="22">
        <v>81411</v>
      </c>
      <c r="R339" s="21" t="s">
        <v>1043</v>
      </c>
      <c r="S339" s="21">
        <v>37</v>
      </c>
      <c r="T339" s="21">
        <v>2018</v>
      </c>
      <c r="U339" s="22"/>
      <c r="V339" s="22"/>
      <c r="W339" s="22"/>
    </row>
    <row r="340" spans="1:23" x14ac:dyDescent="0.25">
      <c r="A340" s="21" t="s">
        <v>1042</v>
      </c>
      <c r="B340" s="21" t="s">
        <v>529</v>
      </c>
      <c r="C340" s="21">
        <f t="shared" si="1"/>
        <v>38</v>
      </c>
      <c r="D340" s="21">
        <v>0</v>
      </c>
      <c r="E340" s="21">
        <v>0</v>
      </c>
      <c r="F340" s="21">
        <v>0</v>
      </c>
      <c r="G340" s="21">
        <v>0</v>
      </c>
      <c r="H340" s="22">
        <v>0</v>
      </c>
      <c r="I340" s="22">
        <v>0</v>
      </c>
      <c r="J340" s="22">
        <v>784667</v>
      </c>
      <c r="K340" s="22">
        <v>0</v>
      </c>
      <c r="L340" s="22"/>
      <c r="M340" s="22">
        <v>208140</v>
      </c>
      <c r="N340" s="22">
        <v>967161</v>
      </c>
      <c r="O340" s="22">
        <v>668562</v>
      </c>
      <c r="P340" s="22">
        <v>54915</v>
      </c>
      <c r="R340" s="21" t="s">
        <v>1042</v>
      </c>
      <c r="S340" s="21">
        <v>38</v>
      </c>
      <c r="T340" s="21">
        <v>2018</v>
      </c>
      <c r="U340" s="22"/>
      <c r="V340" s="22"/>
      <c r="W340" s="22"/>
    </row>
    <row r="341" spans="1:23" x14ac:dyDescent="0.25">
      <c r="A341" s="21" t="s">
        <v>1041</v>
      </c>
      <c r="B341" s="21" t="s">
        <v>536</v>
      </c>
      <c r="C341" s="21">
        <f t="shared" si="1"/>
        <v>40</v>
      </c>
      <c r="D341" s="21">
        <v>0</v>
      </c>
      <c r="E341" s="21">
        <v>0</v>
      </c>
      <c r="F341" s="21">
        <v>0</v>
      </c>
      <c r="G341" s="21">
        <v>0</v>
      </c>
      <c r="H341" s="22">
        <v>0</v>
      </c>
      <c r="I341" s="22">
        <v>0</v>
      </c>
      <c r="J341" s="22">
        <v>0</v>
      </c>
      <c r="K341" s="22">
        <v>0</v>
      </c>
      <c r="L341" s="22"/>
      <c r="M341" s="22">
        <v>0</v>
      </c>
      <c r="N341" s="22">
        <v>0</v>
      </c>
      <c r="O341" s="22">
        <v>0</v>
      </c>
      <c r="P341" s="22">
        <v>146810</v>
      </c>
      <c r="R341" s="21" t="s">
        <v>1041</v>
      </c>
      <c r="S341" s="21">
        <v>40</v>
      </c>
      <c r="T341" s="21">
        <v>2018</v>
      </c>
      <c r="U341" s="22"/>
      <c r="V341" s="22"/>
      <c r="W341" s="22"/>
    </row>
    <row r="342" spans="1:23" x14ac:dyDescent="0.25">
      <c r="A342" s="21" t="s">
        <v>1040</v>
      </c>
      <c r="B342" s="21" t="s">
        <v>518</v>
      </c>
      <c r="C342" s="21">
        <f t="shared" si="1"/>
        <v>41</v>
      </c>
      <c r="D342" s="21">
        <v>0</v>
      </c>
      <c r="E342" s="21">
        <v>0</v>
      </c>
      <c r="F342" s="21">
        <v>0</v>
      </c>
      <c r="G342" s="21">
        <v>0</v>
      </c>
      <c r="H342" s="22">
        <v>0</v>
      </c>
      <c r="I342" s="22">
        <v>0</v>
      </c>
      <c r="J342" s="22">
        <v>844264</v>
      </c>
      <c r="K342" s="22">
        <v>0</v>
      </c>
      <c r="L342" s="22"/>
      <c r="M342" s="22">
        <v>151526</v>
      </c>
      <c r="N342" s="22">
        <v>1113234</v>
      </c>
      <c r="O342" s="22">
        <v>797089</v>
      </c>
      <c r="P342" s="22">
        <v>39356</v>
      </c>
      <c r="R342" s="21" t="s">
        <v>1040</v>
      </c>
      <c r="S342" s="21">
        <v>41</v>
      </c>
      <c r="T342" s="21">
        <v>2018</v>
      </c>
      <c r="U342" s="22"/>
      <c r="V342" s="22"/>
      <c r="W342" s="22"/>
    </row>
    <row r="343" spans="1:23" x14ac:dyDescent="0.25">
      <c r="A343" s="21" t="s">
        <v>1039</v>
      </c>
      <c r="B343" s="21" t="s">
        <v>549</v>
      </c>
      <c r="C343" s="21">
        <f t="shared" si="1"/>
        <v>42</v>
      </c>
      <c r="D343" s="21">
        <v>0</v>
      </c>
      <c r="E343" s="21">
        <v>0</v>
      </c>
      <c r="F343" s="21">
        <v>0</v>
      </c>
      <c r="G343" s="21">
        <v>0</v>
      </c>
      <c r="H343" s="22">
        <v>0</v>
      </c>
      <c r="I343" s="22">
        <v>0</v>
      </c>
      <c r="J343" s="22">
        <v>0</v>
      </c>
      <c r="K343" s="22">
        <v>0</v>
      </c>
      <c r="L343" s="22"/>
      <c r="M343" s="22">
        <v>0</v>
      </c>
      <c r="N343" s="22">
        <v>0</v>
      </c>
      <c r="O343" s="22">
        <v>0</v>
      </c>
      <c r="P343" s="22">
        <v>144347</v>
      </c>
      <c r="R343" s="21" t="s">
        <v>1039</v>
      </c>
      <c r="S343" s="21">
        <v>42</v>
      </c>
      <c r="T343" s="21">
        <v>2018</v>
      </c>
      <c r="U343" s="22"/>
      <c r="V343" s="22"/>
      <c r="W343" s="22"/>
    </row>
    <row r="344" spans="1:23" x14ac:dyDescent="0.25">
      <c r="A344" s="21" t="s">
        <v>1038</v>
      </c>
      <c r="B344" s="21" t="s">
        <v>532</v>
      </c>
      <c r="C344" s="21">
        <f t="shared" si="1"/>
        <v>43</v>
      </c>
      <c r="D344" s="21">
        <v>0</v>
      </c>
      <c r="E344" s="21">
        <v>0</v>
      </c>
      <c r="F344" s="21">
        <v>0</v>
      </c>
      <c r="G344" s="21">
        <v>0</v>
      </c>
      <c r="H344" s="22">
        <v>0</v>
      </c>
      <c r="I344" s="22">
        <v>0</v>
      </c>
      <c r="J344" s="22">
        <v>488378</v>
      </c>
      <c r="K344" s="22">
        <v>0</v>
      </c>
      <c r="L344" s="22"/>
      <c r="M344" s="22">
        <v>217779</v>
      </c>
      <c r="N344" s="22">
        <v>1766287</v>
      </c>
      <c r="O344" s="22">
        <v>1116622</v>
      </c>
      <c r="P344" s="22">
        <v>44848</v>
      </c>
      <c r="R344" s="21" t="s">
        <v>1038</v>
      </c>
      <c r="S344" s="21">
        <v>43</v>
      </c>
      <c r="T344" s="21">
        <v>2018</v>
      </c>
      <c r="U344" s="22"/>
      <c r="V344" s="22"/>
      <c r="W344" s="22"/>
    </row>
    <row r="345" spans="1:23" x14ac:dyDescent="0.25">
      <c r="A345" s="21" t="s">
        <v>1037</v>
      </c>
      <c r="B345" s="21" t="s">
        <v>531</v>
      </c>
      <c r="C345" s="21">
        <f t="shared" si="1"/>
        <v>45</v>
      </c>
      <c r="D345" s="21">
        <v>0</v>
      </c>
      <c r="E345" s="21">
        <v>0</v>
      </c>
      <c r="F345" s="21">
        <v>0</v>
      </c>
      <c r="G345" s="21">
        <v>0</v>
      </c>
      <c r="H345" s="22">
        <v>0</v>
      </c>
      <c r="I345" s="22">
        <v>0</v>
      </c>
      <c r="J345" s="22">
        <v>0</v>
      </c>
      <c r="K345" s="22">
        <v>0</v>
      </c>
      <c r="L345" s="22"/>
      <c r="M345" s="22">
        <v>0</v>
      </c>
      <c r="N345" s="22">
        <v>0</v>
      </c>
      <c r="O345" s="22">
        <v>0</v>
      </c>
      <c r="P345" s="22">
        <v>87387</v>
      </c>
      <c r="R345" s="21" t="s">
        <v>1037</v>
      </c>
      <c r="S345" s="21">
        <v>45</v>
      </c>
      <c r="T345" s="21">
        <v>2018</v>
      </c>
      <c r="U345" s="22"/>
      <c r="V345" s="22"/>
      <c r="W345" s="22"/>
    </row>
    <row r="346" spans="1:23" x14ac:dyDescent="0.25">
      <c r="A346" s="21" t="s">
        <v>1036</v>
      </c>
      <c r="B346" s="21" t="s">
        <v>498</v>
      </c>
      <c r="C346" s="21">
        <f t="shared" si="1"/>
        <v>46</v>
      </c>
      <c r="D346" s="21">
        <v>0</v>
      </c>
      <c r="E346" s="21">
        <v>0</v>
      </c>
      <c r="F346" s="21">
        <v>0</v>
      </c>
      <c r="G346" s="21">
        <v>0</v>
      </c>
      <c r="H346" s="22">
        <v>0</v>
      </c>
      <c r="I346" s="22">
        <v>0</v>
      </c>
      <c r="J346" s="22">
        <v>1431673</v>
      </c>
      <c r="K346" s="22">
        <v>0</v>
      </c>
      <c r="L346" s="22"/>
      <c r="M346" s="22">
        <v>217255</v>
      </c>
      <c r="N346" s="22">
        <v>2429773</v>
      </c>
      <c r="O346" s="22">
        <v>1717806</v>
      </c>
      <c r="P346" s="22">
        <v>72241</v>
      </c>
      <c r="R346" s="21" t="s">
        <v>1036</v>
      </c>
      <c r="S346" s="21">
        <v>46</v>
      </c>
      <c r="T346" s="21">
        <v>2018</v>
      </c>
      <c r="U346" s="22"/>
      <c r="V346" s="22"/>
      <c r="W346" s="22"/>
    </row>
    <row r="347" spans="1:23" x14ac:dyDescent="0.25">
      <c r="A347" s="21" t="s">
        <v>1035</v>
      </c>
      <c r="B347" s="21" t="s">
        <v>496</v>
      </c>
      <c r="C347" s="21">
        <f t="shared" si="1"/>
        <v>47</v>
      </c>
      <c r="D347" s="21">
        <v>0</v>
      </c>
      <c r="E347" s="21">
        <v>0</v>
      </c>
      <c r="F347" s="21">
        <v>0</v>
      </c>
      <c r="G347" s="21">
        <v>0</v>
      </c>
      <c r="H347" s="22">
        <v>0</v>
      </c>
      <c r="I347" s="22">
        <v>0</v>
      </c>
      <c r="J347" s="22">
        <v>2347632</v>
      </c>
      <c r="K347" s="22">
        <v>0</v>
      </c>
      <c r="L347" s="22"/>
      <c r="M347" s="22">
        <v>201373</v>
      </c>
      <c r="N347" s="22">
        <v>3591905</v>
      </c>
      <c r="O347" s="22">
        <v>2554687</v>
      </c>
      <c r="P347" s="22">
        <v>103487</v>
      </c>
      <c r="R347" s="21" t="s">
        <v>1035</v>
      </c>
      <c r="S347" s="21">
        <v>47</v>
      </c>
      <c r="T347" s="21">
        <v>2018</v>
      </c>
      <c r="U347" s="22"/>
      <c r="V347" s="22"/>
      <c r="W347" s="22"/>
    </row>
    <row r="348" spans="1:23" x14ac:dyDescent="0.25">
      <c r="A348" s="21" t="s">
        <v>1034</v>
      </c>
      <c r="B348" s="21" t="s">
        <v>514</v>
      </c>
      <c r="C348" s="21">
        <f t="shared" si="1"/>
        <v>48</v>
      </c>
      <c r="D348" s="21">
        <v>0</v>
      </c>
      <c r="E348" s="21">
        <v>0</v>
      </c>
      <c r="F348" s="21">
        <v>0</v>
      </c>
      <c r="G348" s="21">
        <v>0</v>
      </c>
      <c r="H348" s="22">
        <v>0</v>
      </c>
      <c r="I348" s="22">
        <v>0</v>
      </c>
      <c r="J348" s="22">
        <v>3464910</v>
      </c>
      <c r="K348" s="22">
        <v>0</v>
      </c>
      <c r="L348" s="22"/>
      <c r="M348" s="22">
        <v>745576</v>
      </c>
      <c r="N348" s="22">
        <v>6702487</v>
      </c>
      <c r="O348" s="22">
        <v>4676446</v>
      </c>
      <c r="P348" s="22">
        <v>192399</v>
      </c>
      <c r="R348" s="21" t="s">
        <v>1034</v>
      </c>
      <c r="S348" s="21">
        <v>48</v>
      </c>
      <c r="T348" s="21">
        <v>2018</v>
      </c>
      <c r="U348" s="22"/>
      <c r="V348" s="22"/>
      <c r="W348" s="22"/>
    </row>
    <row r="349" spans="1:23" x14ac:dyDescent="0.25">
      <c r="A349" s="21" t="s">
        <v>1033</v>
      </c>
      <c r="B349" s="21" t="s">
        <v>500</v>
      </c>
      <c r="C349" s="21">
        <f t="shared" si="1"/>
        <v>49</v>
      </c>
      <c r="D349" s="21">
        <v>0</v>
      </c>
      <c r="E349" s="21">
        <v>0</v>
      </c>
      <c r="F349" s="21">
        <v>0</v>
      </c>
      <c r="G349" s="21">
        <v>0</v>
      </c>
      <c r="H349" s="22">
        <v>0</v>
      </c>
      <c r="I349" s="22">
        <v>0</v>
      </c>
      <c r="J349" s="22">
        <v>1112133</v>
      </c>
      <c r="K349" s="22">
        <v>0</v>
      </c>
      <c r="L349" s="22"/>
      <c r="M349" s="22">
        <v>177134</v>
      </c>
      <c r="N349" s="22">
        <v>1775089</v>
      </c>
      <c r="O349" s="22">
        <v>1198352</v>
      </c>
      <c r="P349" s="22">
        <v>54683</v>
      </c>
      <c r="R349" s="21" t="s">
        <v>1033</v>
      </c>
      <c r="S349" s="21">
        <v>49</v>
      </c>
      <c r="T349" s="21">
        <v>2018</v>
      </c>
      <c r="U349" s="22"/>
      <c r="V349" s="22"/>
      <c r="W349" s="22"/>
    </row>
    <row r="350" spans="1:23" x14ac:dyDescent="0.25">
      <c r="A350" s="21" t="s">
        <v>1032</v>
      </c>
      <c r="B350" s="21" t="s">
        <v>497</v>
      </c>
      <c r="C350" s="21">
        <f t="shared" si="1"/>
        <v>51</v>
      </c>
      <c r="D350" s="21">
        <v>0</v>
      </c>
      <c r="E350" s="21">
        <v>0</v>
      </c>
      <c r="F350" s="21">
        <v>0</v>
      </c>
      <c r="G350" s="21">
        <v>0</v>
      </c>
      <c r="H350" s="22">
        <v>0</v>
      </c>
      <c r="I350" s="22">
        <v>0</v>
      </c>
      <c r="J350" s="22">
        <v>849285</v>
      </c>
      <c r="K350" s="22">
        <v>0</v>
      </c>
      <c r="L350" s="22"/>
      <c r="M350" s="22">
        <v>193165</v>
      </c>
      <c r="N350" s="22">
        <v>1031419</v>
      </c>
      <c r="O350" s="22">
        <v>715309</v>
      </c>
      <c r="P350" s="22">
        <v>61472</v>
      </c>
      <c r="R350" s="21" t="s">
        <v>1032</v>
      </c>
      <c r="S350" s="21">
        <v>51</v>
      </c>
      <c r="T350" s="21">
        <v>2018</v>
      </c>
      <c r="U350" s="22"/>
      <c r="V350" s="22"/>
      <c r="W350" s="22"/>
    </row>
    <row r="351" spans="1:23" x14ac:dyDescent="0.25">
      <c r="A351" s="21" t="s">
        <v>1031</v>
      </c>
      <c r="B351" s="21" t="s">
        <v>527</v>
      </c>
      <c r="C351" s="21">
        <f t="shared" si="1"/>
        <v>52</v>
      </c>
      <c r="D351" s="21">
        <v>0</v>
      </c>
      <c r="E351" s="21">
        <v>0</v>
      </c>
      <c r="F351" s="21">
        <v>0</v>
      </c>
      <c r="G351" s="21">
        <v>0</v>
      </c>
      <c r="H351" s="22">
        <v>0</v>
      </c>
      <c r="I351" s="22">
        <v>0</v>
      </c>
      <c r="J351" s="22">
        <v>1164630</v>
      </c>
      <c r="K351" s="22">
        <v>0</v>
      </c>
      <c r="L351" s="22"/>
      <c r="M351" s="22">
        <v>228521</v>
      </c>
      <c r="N351" s="22">
        <v>3311971</v>
      </c>
      <c r="O351" s="22">
        <v>2043920</v>
      </c>
      <c r="P351" s="22">
        <v>103077</v>
      </c>
      <c r="R351" s="21" t="s">
        <v>1031</v>
      </c>
      <c r="S351" s="21">
        <v>52</v>
      </c>
      <c r="T351" s="21">
        <v>2018</v>
      </c>
      <c r="U351" s="22"/>
      <c r="V351" s="22"/>
      <c r="W351" s="22"/>
    </row>
    <row r="352" spans="1:23" x14ac:dyDescent="0.25">
      <c r="A352" s="21" t="s">
        <v>1030</v>
      </c>
      <c r="B352" s="21" t="s">
        <v>526</v>
      </c>
      <c r="C352" s="21">
        <f t="shared" si="1"/>
        <v>54</v>
      </c>
      <c r="D352" s="21">
        <v>0</v>
      </c>
      <c r="E352" s="21">
        <v>0</v>
      </c>
      <c r="F352" s="21">
        <v>0</v>
      </c>
      <c r="G352" s="21">
        <v>0</v>
      </c>
      <c r="H352" s="22">
        <v>0</v>
      </c>
      <c r="I352" s="22">
        <v>0</v>
      </c>
      <c r="J352" s="22">
        <v>0</v>
      </c>
      <c r="K352" s="22">
        <v>0</v>
      </c>
      <c r="L352" s="22"/>
      <c r="M352" s="22">
        <v>0</v>
      </c>
      <c r="N352" s="22">
        <v>0</v>
      </c>
      <c r="O352" s="22">
        <v>0</v>
      </c>
      <c r="P352" s="22">
        <v>112040</v>
      </c>
      <c r="R352" s="21" t="s">
        <v>1030</v>
      </c>
      <c r="S352" s="21">
        <v>54</v>
      </c>
      <c r="T352" s="21">
        <v>2018</v>
      </c>
      <c r="U352" s="22"/>
      <c r="V352" s="22"/>
      <c r="W352" s="22"/>
    </row>
    <row r="353" spans="1:23" x14ac:dyDescent="0.25">
      <c r="A353" s="21" t="s">
        <v>1029</v>
      </c>
      <c r="B353" s="21" t="s">
        <v>533</v>
      </c>
      <c r="C353" s="21">
        <f t="shared" si="1"/>
        <v>55</v>
      </c>
      <c r="D353" s="21">
        <v>0</v>
      </c>
      <c r="E353" s="21">
        <v>0</v>
      </c>
      <c r="F353" s="21">
        <v>0</v>
      </c>
      <c r="G353" s="21">
        <v>0</v>
      </c>
      <c r="H353" s="22">
        <v>0</v>
      </c>
      <c r="I353" s="22">
        <v>0</v>
      </c>
      <c r="J353" s="22">
        <v>0</v>
      </c>
      <c r="K353" s="22">
        <v>0</v>
      </c>
      <c r="L353" s="22"/>
      <c r="M353" s="22">
        <v>0</v>
      </c>
      <c r="N353" s="22">
        <v>0</v>
      </c>
      <c r="O353" s="22">
        <v>0</v>
      </c>
      <c r="P353" s="22">
        <v>44189</v>
      </c>
      <c r="R353" s="21" t="s">
        <v>1029</v>
      </c>
      <c r="S353" s="21">
        <v>55</v>
      </c>
      <c r="T353" s="21">
        <v>2018</v>
      </c>
      <c r="U353" s="22"/>
      <c r="V353" s="22"/>
      <c r="W353" s="22"/>
    </row>
    <row r="354" spans="1:23" x14ac:dyDescent="0.25">
      <c r="A354" s="21" t="s">
        <v>1028</v>
      </c>
      <c r="B354" s="21" t="s">
        <v>539</v>
      </c>
      <c r="C354" s="21">
        <f t="shared" si="1"/>
        <v>56</v>
      </c>
      <c r="D354" s="21">
        <v>0</v>
      </c>
      <c r="E354" s="21">
        <v>0</v>
      </c>
      <c r="F354" s="21">
        <v>0</v>
      </c>
      <c r="G354" s="21">
        <v>0</v>
      </c>
      <c r="H354" s="22">
        <v>0</v>
      </c>
      <c r="I354" s="22">
        <v>0</v>
      </c>
      <c r="J354" s="22">
        <v>0</v>
      </c>
      <c r="K354" s="22">
        <v>0</v>
      </c>
      <c r="L354" s="22"/>
      <c r="M354" s="22">
        <v>0</v>
      </c>
      <c r="N354" s="22">
        <v>0</v>
      </c>
      <c r="O354" s="22">
        <v>0</v>
      </c>
      <c r="P354" s="22">
        <v>96028</v>
      </c>
      <c r="R354" s="21" t="s">
        <v>1028</v>
      </c>
      <c r="S354" s="21">
        <v>56</v>
      </c>
      <c r="T354" s="21">
        <v>2018</v>
      </c>
      <c r="U354" s="22"/>
      <c r="V354" s="22"/>
      <c r="W354" s="22"/>
    </row>
    <row r="355" spans="1:23" x14ac:dyDescent="0.25">
      <c r="A355" s="21" t="s">
        <v>1027</v>
      </c>
      <c r="B355" s="21" t="s">
        <v>542</v>
      </c>
      <c r="C355" s="21">
        <f t="shared" si="1"/>
        <v>57</v>
      </c>
      <c r="D355" s="21">
        <v>0</v>
      </c>
      <c r="E355" s="21">
        <v>0</v>
      </c>
      <c r="F355" s="21">
        <v>0</v>
      </c>
      <c r="G355" s="21">
        <v>0</v>
      </c>
      <c r="H355" s="22">
        <v>0</v>
      </c>
      <c r="I355" s="22">
        <v>0</v>
      </c>
      <c r="J355" s="22">
        <v>0</v>
      </c>
      <c r="K355" s="22">
        <v>0</v>
      </c>
      <c r="L355" s="22"/>
      <c r="M355" s="22">
        <v>0</v>
      </c>
      <c r="N355" s="22">
        <v>0</v>
      </c>
      <c r="O355" s="22">
        <v>0</v>
      </c>
      <c r="P355" s="22">
        <v>30925</v>
      </c>
      <c r="R355" s="21" t="s">
        <v>1027</v>
      </c>
      <c r="S355" s="21">
        <v>57</v>
      </c>
      <c r="T355" s="21">
        <v>2018</v>
      </c>
      <c r="U355" s="22"/>
      <c r="V355" s="22"/>
      <c r="W355" s="22"/>
    </row>
    <row r="356" spans="1:23" x14ac:dyDescent="0.25">
      <c r="A356" s="21" t="s">
        <v>1026</v>
      </c>
      <c r="B356" s="21" t="s">
        <v>503</v>
      </c>
      <c r="C356" s="21">
        <f t="shared" si="1"/>
        <v>60</v>
      </c>
      <c r="D356" s="21">
        <v>0</v>
      </c>
      <c r="E356" s="21">
        <v>0</v>
      </c>
      <c r="F356" s="21">
        <v>0</v>
      </c>
      <c r="G356" s="21">
        <v>0</v>
      </c>
      <c r="H356" s="22">
        <v>0</v>
      </c>
      <c r="I356" s="22">
        <v>0</v>
      </c>
      <c r="J356" s="22">
        <v>372357</v>
      </c>
      <c r="K356" s="22">
        <v>0</v>
      </c>
      <c r="L356" s="22"/>
      <c r="M356" s="22">
        <v>125536</v>
      </c>
      <c r="N356" s="22">
        <v>787951</v>
      </c>
      <c r="O356" s="22">
        <v>553922</v>
      </c>
      <c r="P356" s="22">
        <v>35793</v>
      </c>
      <c r="R356" s="21" t="s">
        <v>1026</v>
      </c>
      <c r="S356" s="21">
        <v>60</v>
      </c>
      <c r="T356" s="21">
        <v>2018</v>
      </c>
      <c r="U356" s="22"/>
      <c r="V356" s="22"/>
      <c r="W356" s="22"/>
    </row>
    <row r="357" spans="1:23" x14ac:dyDescent="0.25">
      <c r="A357" s="21" t="s">
        <v>1025</v>
      </c>
      <c r="B357" s="21" t="s">
        <v>507</v>
      </c>
      <c r="C357" s="21">
        <f t="shared" si="1"/>
        <v>61</v>
      </c>
      <c r="D357" s="21">
        <v>0</v>
      </c>
      <c r="E357" s="21">
        <v>0</v>
      </c>
      <c r="F357" s="21">
        <v>0</v>
      </c>
      <c r="G357" s="21">
        <v>0</v>
      </c>
      <c r="H357" s="22">
        <v>0</v>
      </c>
      <c r="I357" s="22">
        <v>0</v>
      </c>
      <c r="J357" s="22">
        <v>2781295</v>
      </c>
      <c r="K357" s="22">
        <v>0</v>
      </c>
      <c r="L357" s="22"/>
      <c r="M357" s="22">
        <v>471466</v>
      </c>
      <c r="N357" s="22">
        <v>6061119</v>
      </c>
      <c r="O357" s="22">
        <v>3901648</v>
      </c>
      <c r="P357" s="22">
        <v>185421</v>
      </c>
      <c r="R357" s="21" t="s">
        <v>1025</v>
      </c>
      <c r="S357" s="21">
        <v>61</v>
      </c>
      <c r="T357" s="21">
        <v>2018</v>
      </c>
      <c r="U357" s="22"/>
      <c r="V357" s="22"/>
      <c r="W357" s="22"/>
    </row>
    <row r="358" spans="1:23" x14ac:dyDescent="0.25">
      <c r="A358" s="21" t="s">
        <v>1024</v>
      </c>
      <c r="B358" s="21" t="s">
        <v>505</v>
      </c>
      <c r="C358" s="21">
        <f t="shared" si="1"/>
        <v>63</v>
      </c>
      <c r="D358" s="21">
        <v>0</v>
      </c>
      <c r="E358" s="21">
        <v>0</v>
      </c>
      <c r="F358" s="21">
        <v>0</v>
      </c>
      <c r="G358" s="21">
        <v>0</v>
      </c>
      <c r="H358" s="22">
        <v>0</v>
      </c>
      <c r="I358" s="22">
        <v>0</v>
      </c>
      <c r="J358" s="22">
        <v>1417222</v>
      </c>
      <c r="K358" s="22">
        <v>0</v>
      </c>
      <c r="L358" s="22"/>
      <c r="M358" s="22">
        <v>351258</v>
      </c>
      <c r="N358" s="22">
        <v>1792888</v>
      </c>
      <c r="O358" s="22">
        <v>1213159</v>
      </c>
      <c r="P358" s="22">
        <v>74615</v>
      </c>
      <c r="R358" s="21" t="s">
        <v>1024</v>
      </c>
      <c r="S358" s="21">
        <v>63</v>
      </c>
      <c r="T358" s="21">
        <v>2018</v>
      </c>
      <c r="U358" s="22"/>
      <c r="V358" s="22"/>
      <c r="W358" s="22"/>
    </row>
    <row r="359" spans="1:23" x14ac:dyDescent="0.25">
      <c r="A359" s="21" t="s">
        <v>1023</v>
      </c>
      <c r="B359" s="21" t="s">
        <v>550</v>
      </c>
      <c r="C359" s="21">
        <f t="shared" si="1"/>
        <v>64</v>
      </c>
      <c r="D359" s="21">
        <v>0</v>
      </c>
      <c r="E359" s="21">
        <v>0</v>
      </c>
      <c r="F359" s="21">
        <v>0</v>
      </c>
      <c r="G359" s="21">
        <v>0</v>
      </c>
      <c r="H359" s="22">
        <v>0</v>
      </c>
      <c r="I359" s="22">
        <v>0</v>
      </c>
      <c r="J359" s="22">
        <v>0</v>
      </c>
      <c r="K359" s="22">
        <v>0</v>
      </c>
      <c r="L359" s="22"/>
      <c r="M359" s="22">
        <v>0</v>
      </c>
      <c r="N359" s="22">
        <v>0</v>
      </c>
      <c r="O359" s="22">
        <v>0</v>
      </c>
      <c r="P359" s="22">
        <v>26727</v>
      </c>
      <c r="R359" s="21" t="s">
        <v>1023</v>
      </c>
      <c r="S359" s="21">
        <v>64</v>
      </c>
      <c r="T359" s="21">
        <v>2018</v>
      </c>
      <c r="U359" s="22"/>
      <c r="V359" s="22"/>
      <c r="W359" s="22"/>
    </row>
    <row r="360" spans="1:23" x14ac:dyDescent="0.25">
      <c r="A360" s="21" t="s">
        <v>1022</v>
      </c>
      <c r="B360" s="21" t="s">
        <v>544</v>
      </c>
      <c r="C360" s="21">
        <f t="shared" si="1"/>
        <v>65</v>
      </c>
      <c r="D360" s="21">
        <v>0</v>
      </c>
      <c r="E360" s="21">
        <v>0</v>
      </c>
      <c r="F360" s="21">
        <v>0</v>
      </c>
      <c r="G360" s="21">
        <v>0</v>
      </c>
      <c r="H360" s="22">
        <v>0</v>
      </c>
      <c r="I360" s="22">
        <v>0</v>
      </c>
      <c r="J360" s="22">
        <v>0</v>
      </c>
      <c r="K360" s="22">
        <v>0</v>
      </c>
      <c r="L360" s="22"/>
      <c r="M360" s="22">
        <v>608514</v>
      </c>
      <c r="N360" s="22">
        <v>8298634</v>
      </c>
      <c r="O360" s="22">
        <v>5969933</v>
      </c>
      <c r="P360" s="22">
        <v>281892</v>
      </c>
      <c r="R360" s="21" t="s">
        <v>1022</v>
      </c>
      <c r="S360" s="21">
        <v>65</v>
      </c>
      <c r="T360" s="21">
        <v>2018</v>
      </c>
      <c r="U360" s="22"/>
      <c r="V360" s="22"/>
      <c r="W360" s="22"/>
    </row>
    <row r="361" spans="1:23" x14ac:dyDescent="0.25">
      <c r="A361" s="21" t="s">
        <v>1020</v>
      </c>
      <c r="B361" s="21" t="s">
        <v>1021</v>
      </c>
      <c r="C361" s="21">
        <v>47</v>
      </c>
      <c r="D361" s="21">
        <v>0</v>
      </c>
      <c r="E361" s="21">
        <v>0</v>
      </c>
      <c r="F361" s="21">
        <v>0</v>
      </c>
      <c r="G361" s="21">
        <v>0</v>
      </c>
      <c r="H361" s="21">
        <v>0</v>
      </c>
      <c r="I361" s="21">
        <v>0</v>
      </c>
      <c r="J361" s="22">
        <v>0</v>
      </c>
      <c r="K361" s="21">
        <v>0</v>
      </c>
      <c r="L361" s="21">
        <v>0</v>
      </c>
      <c r="M361" s="21">
        <v>0</v>
      </c>
      <c r="N361" s="21">
        <v>0</v>
      </c>
      <c r="O361" s="21">
        <v>0</v>
      </c>
      <c r="P361" s="21">
        <v>0</v>
      </c>
      <c r="R361" s="21" t="s">
        <v>1020</v>
      </c>
      <c r="S361" s="21">
        <v>47</v>
      </c>
      <c r="T361" s="21">
        <v>2018</v>
      </c>
    </row>
    <row r="362" spans="1:23" x14ac:dyDescent="0.25">
      <c r="A362" s="21" t="s">
        <v>202</v>
      </c>
      <c r="B362" s="21" t="s">
        <v>1019</v>
      </c>
      <c r="C362" s="21">
        <v>36</v>
      </c>
      <c r="D362" s="21">
        <v>0</v>
      </c>
      <c r="E362" s="21">
        <v>0</v>
      </c>
      <c r="F362" s="21">
        <v>0</v>
      </c>
      <c r="G362" s="21">
        <v>0</v>
      </c>
      <c r="H362" s="21">
        <v>0</v>
      </c>
      <c r="I362" s="21">
        <v>0</v>
      </c>
      <c r="J362" s="22">
        <v>20817</v>
      </c>
      <c r="K362" s="21">
        <v>0</v>
      </c>
      <c r="L362" s="21">
        <v>0</v>
      </c>
      <c r="M362" s="21">
        <v>0</v>
      </c>
      <c r="N362" s="21">
        <v>0</v>
      </c>
      <c r="O362" s="21">
        <v>0</v>
      </c>
      <c r="P362" s="21">
        <v>0</v>
      </c>
      <c r="R362" s="21" t="s">
        <v>202</v>
      </c>
      <c r="S362" s="21">
        <v>36</v>
      </c>
      <c r="T362" s="21">
        <v>2018</v>
      </c>
    </row>
    <row r="363" spans="1:23" x14ac:dyDescent="0.25">
      <c r="A363" s="21" t="s">
        <v>1017</v>
      </c>
      <c r="B363" s="21" t="s">
        <v>1018</v>
      </c>
      <c r="C363" s="21">
        <v>31</v>
      </c>
      <c r="D363" s="21">
        <v>0</v>
      </c>
      <c r="E363" s="21">
        <v>0</v>
      </c>
      <c r="F363" s="21">
        <v>0</v>
      </c>
      <c r="G363" s="21">
        <v>0</v>
      </c>
      <c r="H363" s="21">
        <v>0</v>
      </c>
      <c r="I363" s="21">
        <v>0</v>
      </c>
      <c r="J363" s="22">
        <v>54141</v>
      </c>
      <c r="K363" s="21">
        <v>0</v>
      </c>
      <c r="L363" s="21">
        <v>0</v>
      </c>
      <c r="M363" s="21">
        <v>0</v>
      </c>
      <c r="N363" s="21">
        <v>0</v>
      </c>
      <c r="O363" s="21">
        <v>0</v>
      </c>
      <c r="P363" s="21">
        <v>0</v>
      </c>
      <c r="R363" s="21" t="s">
        <v>1017</v>
      </c>
      <c r="S363" s="21">
        <v>31</v>
      </c>
      <c r="T363" s="21">
        <v>2018</v>
      </c>
    </row>
    <row r="364" spans="1:23" x14ac:dyDescent="0.25">
      <c r="A364" s="21" t="s">
        <v>1015</v>
      </c>
      <c r="B364" s="21" t="s">
        <v>1016</v>
      </c>
      <c r="C364" s="21">
        <v>49</v>
      </c>
      <c r="D364" s="21">
        <v>0</v>
      </c>
      <c r="E364" s="21">
        <v>0</v>
      </c>
      <c r="F364" s="21">
        <v>0</v>
      </c>
      <c r="G364" s="21">
        <v>0</v>
      </c>
      <c r="H364" s="21">
        <v>0</v>
      </c>
      <c r="I364" s="21">
        <v>0</v>
      </c>
      <c r="J364" s="22">
        <v>363161</v>
      </c>
      <c r="K364" s="21">
        <v>0</v>
      </c>
      <c r="L364" s="21">
        <v>0</v>
      </c>
      <c r="M364" s="21">
        <v>0</v>
      </c>
      <c r="N364" s="21">
        <v>0</v>
      </c>
      <c r="O364" s="21">
        <v>0</v>
      </c>
      <c r="P364" s="21">
        <v>0</v>
      </c>
      <c r="R364" s="21" t="s">
        <v>1015</v>
      </c>
      <c r="S364" s="21">
        <v>49</v>
      </c>
      <c r="T364" s="21">
        <v>2018</v>
      </c>
    </row>
    <row r="365" spans="1:23" x14ac:dyDescent="0.25">
      <c r="A365" s="21" t="s">
        <v>1013</v>
      </c>
      <c r="B365" s="21" t="s">
        <v>1014</v>
      </c>
      <c r="C365" s="21">
        <v>46</v>
      </c>
      <c r="D365" s="21">
        <v>0</v>
      </c>
      <c r="E365" s="21">
        <v>0</v>
      </c>
      <c r="F365" s="21">
        <v>0</v>
      </c>
      <c r="G365" s="21">
        <v>0</v>
      </c>
      <c r="H365" s="21">
        <v>0</v>
      </c>
      <c r="I365" s="21">
        <v>0</v>
      </c>
      <c r="J365" s="22">
        <v>50400</v>
      </c>
      <c r="K365" s="21">
        <v>0</v>
      </c>
      <c r="L365" s="21">
        <v>0</v>
      </c>
      <c r="M365" s="21">
        <v>0</v>
      </c>
      <c r="N365" s="21">
        <v>0</v>
      </c>
      <c r="O365" s="21">
        <v>0</v>
      </c>
      <c r="P365" s="21">
        <v>0</v>
      </c>
      <c r="R365" s="21" t="s">
        <v>1013</v>
      </c>
      <c r="S365" s="21">
        <v>46</v>
      </c>
      <c r="T365" s="21">
        <v>2018</v>
      </c>
    </row>
    <row r="366" spans="1:23" x14ac:dyDescent="0.25">
      <c r="A366" s="21" t="s">
        <v>1011</v>
      </c>
      <c r="B366" s="21" t="s">
        <v>1012</v>
      </c>
      <c r="C366" s="21">
        <v>51</v>
      </c>
      <c r="D366" s="21">
        <v>0</v>
      </c>
      <c r="E366" s="21">
        <v>0</v>
      </c>
      <c r="F366" s="21">
        <v>0</v>
      </c>
      <c r="G366" s="21">
        <v>0</v>
      </c>
      <c r="H366" s="21">
        <v>0</v>
      </c>
      <c r="I366" s="21">
        <v>0</v>
      </c>
      <c r="J366" s="22">
        <v>18104</v>
      </c>
      <c r="K366" s="21">
        <v>0</v>
      </c>
      <c r="L366" s="21">
        <v>0</v>
      </c>
      <c r="M366" s="21">
        <v>0</v>
      </c>
      <c r="N366" s="21">
        <v>0</v>
      </c>
      <c r="O366" s="21">
        <v>0</v>
      </c>
      <c r="P366" s="21">
        <v>0</v>
      </c>
      <c r="R366" s="21" t="s">
        <v>1011</v>
      </c>
      <c r="S366" s="21">
        <v>51</v>
      </c>
      <c r="T366" s="21">
        <v>2018</v>
      </c>
    </row>
  </sheetData>
  <sheetProtection algorithmName="SHA-512" hashValue="xNln3REERBhx2v19LCWIhz9dyVvj/1ggKrF1KkQZTnoAukpv1AakhNfm+SUaqzsjEe0dQCE/l4glypUkxywuOw==" saltValue="e2TAj+XvGRAhkJVYfDpyow==" spinCount="100000" sheet="1" objects="1" scenarios="1"/>
  <autoFilter ref="A1:S360" xr:uid="{00000000-0009-0000-0000-000000000000}"/>
  <conditionalFormatting sqref="A123:B127 A212:B221 A89:B111 A294:B303 A2:B17 A24:B30 A39:B83 A134:B172 A226:B292 A178:B188 A202:B208">
    <cfRule type="expression" dxfId="40" priority="41" stopIfTrue="1">
      <formula>#REF!=1</formula>
    </cfRule>
  </conditionalFormatting>
  <conditionalFormatting sqref="A84:B87">
    <cfRule type="expression" dxfId="39" priority="40" stopIfTrue="1">
      <formula>#REF!=1</formula>
    </cfRule>
  </conditionalFormatting>
  <conditionalFormatting sqref="A88:B88">
    <cfRule type="expression" dxfId="38" priority="39" stopIfTrue="1">
      <formula>#REF!=1</formula>
    </cfRule>
  </conditionalFormatting>
  <conditionalFormatting sqref="C116">
    <cfRule type="cellIs" dxfId="37" priority="38" stopIfTrue="1" operator="notEqual">
      <formula>C115</formula>
    </cfRule>
  </conditionalFormatting>
  <conditionalFormatting sqref="C122">
    <cfRule type="cellIs" dxfId="36" priority="37" stopIfTrue="1" operator="notEqual">
      <formula>C121</formula>
    </cfRule>
  </conditionalFormatting>
  <conditionalFormatting sqref="A209:B210">
    <cfRule type="expression" dxfId="35" priority="36" stopIfTrue="1">
      <formula>#REF!=1</formula>
    </cfRule>
  </conditionalFormatting>
  <conditionalFormatting sqref="A211:B211">
    <cfRule type="expression" dxfId="34" priority="35" stopIfTrue="1">
      <formula>#REF!=1</formula>
    </cfRule>
  </conditionalFormatting>
  <conditionalFormatting sqref="A293:B293">
    <cfRule type="expression" dxfId="33" priority="34" stopIfTrue="1">
      <formula>#REF!=1</formula>
    </cfRule>
  </conditionalFormatting>
  <conditionalFormatting sqref="A112:B115">
    <cfRule type="expression" dxfId="32" priority="33" stopIfTrue="1">
      <formula>#REF!=1</formula>
    </cfRule>
  </conditionalFormatting>
  <conditionalFormatting sqref="A117:B121">
    <cfRule type="expression" dxfId="31" priority="32" stopIfTrue="1">
      <formula>#REF!=1</formula>
    </cfRule>
  </conditionalFormatting>
  <conditionalFormatting sqref="A18:B22">
    <cfRule type="expression" dxfId="30" priority="31" stopIfTrue="1">
      <formula>#REF!=1</formula>
    </cfRule>
  </conditionalFormatting>
  <conditionalFormatting sqref="A23:B23">
    <cfRule type="expression" dxfId="29" priority="30" stopIfTrue="1">
      <formula>#REF!=1</formula>
    </cfRule>
  </conditionalFormatting>
  <conditionalFormatting sqref="A31:B37">
    <cfRule type="expression" dxfId="28" priority="29" stopIfTrue="1">
      <formula>#REF!=1</formula>
    </cfRule>
  </conditionalFormatting>
  <conditionalFormatting sqref="A38:B38">
    <cfRule type="expression" dxfId="27" priority="28" stopIfTrue="1">
      <formula>#REF!=1</formula>
    </cfRule>
  </conditionalFormatting>
  <conditionalFormatting sqref="A128:B133">
    <cfRule type="expression" dxfId="26" priority="27" stopIfTrue="1">
      <formula>#REF!=1</formula>
    </cfRule>
  </conditionalFormatting>
  <conditionalFormatting sqref="A174:B177">
    <cfRule type="expression" dxfId="25" priority="26" stopIfTrue="1">
      <formula>#REF!=1</formula>
    </cfRule>
  </conditionalFormatting>
  <conditionalFormatting sqref="A222:B225">
    <cfRule type="expression" dxfId="24" priority="25" stopIfTrue="1">
      <formula>#REF!=1</formula>
    </cfRule>
  </conditionalFormatting>
  <conditionalFormatting sqref="A199:B201 A189:B193">
    <cfRule type="expression" dxfId="23" priority="24" stopIfTrue="1">
      <formula>#REF!=1</formula>
    </cfRule>
  </conditionalFormatting>
  <conditionalFormatting sqref="A194:B197">
    <cfRule type="expression" dxfId="22" priority="23" stopIfTrue="1">
      <formula>#REF!=1</formula>
    </cfRule>
  </conditionalFormatting>
  <conditionalFormatting sqref="A173:B173">
    <cfRule type="expression" dxfId="21" priority="22" stopIfTrue="1">
      <formula>#REF!=1</formula>
    </cfRule>
  </conditionalFormatting>
  <conditionalFormatting sqref="R123:R127 R212:R221 R89:R111 R294:R303 R24:R30 R39:R83 R134:R172 R226:R292 R178:R188 R202:R208 R2:R13">
    <cfRule type="expression" dxfId="20" priority="21" stopIfTrue="1">
      <formula>#REF!=1</formula>
    </cfRule>
  </conditionalFormatting>
  <conditionalFormatting sqref="R84:R87">
    <cfRule type="expression" dxfId="19" priority="20" stopIfTrue="1">
      <formula>#REF!=1</formula>
    </cfRule>
  </conditionalFormatting>
  <conditionalFormatting sqref="R88">
    <cfRule type="expression" dxfId="18" priority="19" stopIfTrue="1">
      <formula>#REF!=1</formula>
    </cfRule>
  </conditionalFormatting>
  <conditionalFormatting sqref="R209:R210">
    <cfRule type="expression" dxfId="17" priority="18" stopIfTrue="1">
      <formula>#REF!=1</formula>
    </cfRule>
  </conditionalFormatting>
  <conditionalFormatting sqref="R211">
    <cfRule type="expression" dxfId="16" priority="17" stopIfTrue="1">
      <formula>#REF!=1</formula>
    </cfRule>
  </conditionalFormatting>
  <conditionalFormatting sqref="R293">
    <cfRule type="expression" dxfId="15" priority="16" stopIfTrue="1">
      <formula>#REF!=1</formula>
    </cfRule>
  </conditionalFormatting>
  <conditionalFormatting sqref="R112:R115">
    <cfRule type="expression" dxfId="14" priority="15" stopIfTrue="1">
      <formula>#REF!=1</formula>
    </cfRule>
  </conditionalFormatting>
  <conditionalFormatting sqref="R117:R121">
    <cfRule type="expression" dxfId="13" priority="14" stopIfTrue="1">
      <formula>#REF!=1</formula>
    </cfRule>
  </conditionalFormatting>
  <conditionalFormatting sqref="R21:R22">
    <cfRule type="expression" dxfId="12" priority="13" stopIfTrue="1">
      <formula>#REF!=1</formula>
    </cfRule>
  </conditionalFormatting>
  <conditionalFormatting sqref="R23">
    <cfRule type="expression" dxfId="11" priority="12" stopIfTrue="1">
      <formula>#REF!=1</formula>
    </cfRule>
  </conditionalFormatting>
  <conditionalFormatting sqref="R31:R37">
    <cfRule type="expression" dxfId="10" priority="11" stopIfTrue="1">
      <formula>#REF!=1</formula>
    </cfRule>
  </conditionalFormatting>
  <conditionalFormatting sqref="R38">
    <cfRule type="expression" dxfId="9" priority="10" stopIfTrue="1">
      <formula>#REF!=1</formula>
    </cfRule>
  </conditionalFormatting>
  <conditionalFormatting sqref="R128:R133">
    <cfRule type="expression" dxfId="8" priority="9" stopIfTrue="1">
      <formula>#REF!=1</formula>
    </cfRule>
  </conditionalFormatting>
  <conditionalFormatting sqref="R174:R177">
    <cfRule type="expression" dxfId="7" priority="8" stopIfTrue="1">
      <formula>#REF!=1</formula>
    </cfRule>
  </conditionalFormatting>
  <conditionalFormatting sqref="R222:R225">
    <cfRule type="expression" dxfId="6" priority="7" stopIfTrue="1">
      <formula>#REF!=1</formula>
    </cfRule>
  </conditionalFormatting>
  <conditionalFormatting sqref="R199:R201 R189:R193">
    <cfRule type="expression" dxfId="5" priority="6" stopIfTrue="1">
      <formula>#REF!=1</formula>
    </cfRule>
  </conditionalFormatting>
  <conditionalFormatting sqref="R194:R197">
    <cfRule type="expression" dxfId="4" priority="5" stopIfTrue="1">
      <formula>#REF!=1</formula>
    </cfRule>
  </conditionalFormatting>
  <conditionalFormatting sqref="R173">
    <cfRule type="expression" dxfId="3" priority="4" stopIfTrue="1">
      <formula>#REF!=1</formula>
    </cfRule>
  </conditionalFormatting>
  <conditionalFormatting sqref="S116">
    <cfRule type="cellIs" dxfId="2" priority="3" stopIfTrue="1" operator="notEqual">
      <formula>S115</formula>
    </cfRule>
  </conditionalFormatting>
  <conditionalFormatting sqref="S122">
    <cfRule type="cellIs" dxfId="1" priority="2" stopIfTrue="1" operator="notEqual">
      <formula>S121</formula>
    </cfRule>
  </conditionalFormatting>
  <conditionalFormatting sqref="R14:R20">
    <cfRule type="expression" dxfId="0" priority="1" stopIfTrue="1">
      <formula>#REF!=1</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2"/>
  <sheetViews>
    <sheetView workbookViewId="0">
      <selection activeCell="B43" sqref="B43"/>
    </sheetView>
  </sheetViews>
  <sheetFormatPr defaultRowHeight="14.4" x14ac:dyDescent="0.3"/>
  <cols>
    <col min="1" max="1" width="22.44140625" bestFit="1" customWidth="1"/>
  </cols>
  <sheetData>
    <row r="1" spans="1:2" x14ac:dyDescent="0.3">
      <c r="A1" t="s">
        <v>0</v>
      </c>
      <c r="B1" t="s">
        <v>638</v>
      </c>
    </row>
    <row r="2" spans="1:2" x14ac:dyDescent="0.3">
      <c r="A2" t="s">
        <v>219</v>
      </c>
      <c r="B2" t="s">
        <v>639</v>
      </c>
    </row>
    <row r="3" spans="1:2" x14ac:dyDescent="0.3">
      <c r="A3" t="s">
        <v>437</v>
      </c>
      <c r="B3" t="s">
        <v>640</v>
      </c>
    </row>
    <row r="4" spans="1:2" x14ac:dyDescent="0.3">
      <c r="A4" t="s">
        <v>495</v>
      </c>
      <c r="B4" t="s">
        <v>641</v>
      </c>
    </row>
    <row r="5" spans="1:2" x14ac:dyDescent="0.3">
      <c r="A5" t="s">
        <v>551</v>
      </c>
      <c r="B5" t="s">
        <v>642</v>
      </c>
    </row>
    <row r="6" spans="1:2" x14ac:dyDescent="0.3">
      <c r="A6" t="s">
        <v>552</v>
      </c>
      <c r="B6" t="s">
        <v>643</v>
      </c>
    </row>
    <row r="7" spans="1:2" x14ac:dyDescent="0.3">
      <c r="A7" t="s">
        <v>553</v>
      </c>
      <c r="B7" t="s">
        <v>644</v>
      </c>
    </row>
    <row r="8" spans="1:2" x14ac:dyDescent="0.3">
      <c r="A8" t="s">
        <v>554</v>
      </c>
      <c r="B8" t="s">
        <v>645</v>
      </c>
    </row>
    <row r="9" spans="1:2" x14ac:dyDescent="0.3">
      <c r="A9" t="s">
        <v>555</v>
      </c>
      <c r="B9" t="s">
        <v>646</v>
      </c>
    </row>
    <row r="10" spans="1:2" x14ac:dyDescent="0.3">
      <c r="A10" t="s">
        <v>556</v>
      </c>
      <c r="B10" t="s">
        <v>647</v>
      </c>
    </row>
    <row r="11" spans="1:2" x14ac:dyDescent="0.3">
      <c r="A11" t="s">
        <v>557</v>
      </c>
      <c r="B11" t="s">
        <v>648</v>
      </c>
    </row>
    <row r="12" spans="1:2" x14ac:dyDescent="0.3">
      <c r="A12" t="s">
        <v>558</v>
      </c>
      <c r="B12" t="s">
        <v>649</v>
      </c>
    </row>
    <row r="13" spans="1:2" x14ac:dyDescent="0.3">
      <c r="A13" t="s">
        <v>559</v>
      </c>
      <c r="B13" t="s">
        <v>650</v>
      </c>
    </row>
    <row r="14" spans="1:2" x14ac:dyDescent="0.3">
      <c r="A14" t="s">
        <v>560</v>
      </c>
      <c r="B14" t="s">
        <v>651</v>
      </c>
    </row>
    <row r="15" spans="1:2" x14ac:dyDescent="0.3">
      <c r="A15" t="s">
        <v>561</v>
      </c>
      <c r="B15" t="s">
        <v>652</v>
      </c>
    </row>
    <row r="16" spans="1:2" x14ac:dyDescent="0.3">
      <c r="A16" t="s">
        <v>562</v>
      </c>
      <c r="B16" t="s">
        <v>653</v>
      </c>
    </row>
    <row r="17" spans="1:2" x14ac:dyDescent="0.3">
      <c r="A17" t="s">
        <v>563</v>
      </c>
      <c r="B17" t="s">
        <v>654</v>
      </c>
    </row>
    <row r="18" spans="1:2" x14ac:dyDescent="0.3">
      <c r="A18" t="s">
        <v>564</v>
      </c>
      <c r="B18" t="s">
        <v>655</v>
      </c>
    </row>
    <row r="19" spans="1:2" x14ac:dyDescent="0.3">
      <c r="A19" t="s">
        <v>565</v>
      </c>
      <c r="B19" t="s">
        <v>656</v>
      </c>
    </row>
    <row r="20" spans="1:2" x14ac:dyDescent="0.3">
      <c r="A20" t="s">
        <v>566</v>
      </c>
      <c r="B20" t="s">
        <v>657</v>
      </c>
    </row>
    <row r="21" spans="1:2" x14ac:dyDescent="0.3">
      <c r="A21" t="s">
        <v>567</v>
      </c>
      <c r="B21" t="s">
        <v>658</v>
      </c>
    </row>
    <row r="22" spans="1:2" x14ac:dyDescent="0.3">
      <c r="A22" t="s">
        <v>568</v>
      </c>
      <c r="B22" t="s">
        <v>659</v>
      </c>
    </row>
    <row r="23" spans="1:2" x14ac:dyDescent="0.3">
      <c r="A23" t="s">
        <v>569</v>
      </c>
      <c r="B23" t="s">
        <v>660</v>
      </c>
    </row>
    <row r="24" spans="1:2" x14ac:dyDescent="0.3">
      <c r="A24" t="s">
        <v>570</v>
      </c>
      <c r="B24" t="s">
        <v>661</v>
      </c>
    </row>
    <row r="25" spans="1:2" x14ac:dyDescent="0.3">
      <c r="A25" t="s">
        <v>571</v>
      </c>
      <c r="B25" t="s">
        <v>662</v>
      </c>
    </row>
    <row r="26" spans="1:2" x14ac:dyDescent="0.3">
      <c r="A26" t="s">
        <v>572</v>
      </c>
      <c r="B26" t="s">
        <v>663</v>
      </c>
    </row>
    <row r="27" spans="1:2" x14ac:dyDescent="0.3">
      <c r="A27" t="s">
        <v>573</v>
      </c>
      <c r="B27" t="s">
        <v>664</v>
      </c>
    </row>
    <row r="28" spans="1:2" x14ac:dyDescent="0.3">
      <c r="A28" t="s">
        <v>574</v>
      </c>
      <c r="B28" t="s">
        <v>665</v>
      </c>
    </row>
    <row r="29" spans="1:2" x14ac:dyDescent="0.3">
      <c r="A29" t="s">
        <v>575</v>
      </c>
      <c r="B29" t="s">
        <v>666</v>
      </c>
    </row>
    <row r="30" spans="1:2" x14ac:dyDescent="0.3">
      <c r="A30" t="s">
        <v>576</v>
      </c>
      <c r="B30" t="s">
        <v>667</v>
      </c>
    </row>
    <row r="31" spans="1:2" x14ac:dyDescent="0.3">
      <c r="A31" t="s">
        <v>577</v>
      </c>
      <c r="B31" t="s">
        <v>668</v>
      </c>
    </row>
    <row r="32" spans="1:2" x14ac:dyDescent="0.3">
      <c r="A32" t="s">
        <v>578</v>
      </c>
      <c r="B32" t="s">
        <v>669</v>
      </c>
    </row>
    <row r="33" spans="1:2" x14ac:dyDescent="0.3">
      <c r="A33" t="s">
        <v>579</v>
      </c>
      <c r="B33" t="s">
        <v>670</v>
      </c>
    </row>
    <row r="34" spans="1:2" x14ac:dyDescent="0.3">
      <c r="A34" t="s">
        <v>580</v>
      </c>
      <c r="B34" t="s">
        <v>671</v>
      </c>
    </row>
    <row r="35" spans="1:2" x14ac:dyDescent="0.3">
      <c r="A35" t="s">
        <v>599</v>
      </c>
      <c r="B35" t="s">
        <v>672</v>
      </c>
    </row>
    <row r="36" spans="1:2" x14ac:dyDescent="0.3">
      <c r="A36" t="s">
        <v>621</v>
      </c>
      <c r="B36" t="s">
        <v>673</v>
      </c>
    </row>
    <row r="37" spans="1:2" x14ac:dyDescent="0.3">
      <c r="A37" t="s">
        <v>634</v>
      </c>
      <c r="B37" t="s">
        <v>674</v>
      </c>
    </row>
    <row r="38" spans="1:2" x14ac:dyDescent="0.3">
      <c r="A38" t="s">
        <v>635</v>
      </c>
      <c r="B38" t="s">
        <v>675</v>
      </c>
    </row>
    <row r="39" spans="1:2" x14ac:dyDescent="0.3">
      <c r="A39" t="s">
        <v>636</v>
      </c>
      <c r="B39" t="s">
        <v>676</v>
      </c>
    </row>
    <row r="40" spans="1:2" x14ac:dyDescent="0.3">
      <c r="A40" t="s">
        <v>678</v>
      </c>
      <c r="B40" t="s">
        <v>681</v>
      </c>
    </row>
    <row r="41" spans="1:2" x14ac:dyDescent="0.3">
      <c r="A41" t="s">
        <v>679</v>
      </c>
      <c r="B41" t="s">
        <v>682</v>
      </c>
    </row>
    <row r="42" spans="1:2" x14ac:dyDescent="0.3">
      <c r="A42" t="s">
        <v>680</v>
      </c>
      <c r="B42" t="s">
        <v>683</v>
      </c>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328AF-743F-40D3-BC02-123C1E55AFD7}">
  <dimension ref="A1:D58"/>
  <sheetViews>
    <sheetView topLeftCell="A39" zoomScale="72" zoomScaleNormal="72" workbookViewId="0">
      <selection activeCell="A68" sqref="A68"/>
    </sheetView>
  </sheetViews>
  <sheetFormatPr defaultColWidth="9.109375" defaultRowHeight="14.4" x14ac:dyDescent="0.3"/>
  <cols>
    <col min="1" max="1" width="47.44140625" style="45" customWidth="1"/>
    <col min="2" max="2" width="78.44140625" style="45" bestFit="1" customWidth="1"/>
    <col min="3" max="3" width="99.109375" style="45" bestFit="1" customWidth="1"/>
    <col min="4" max="4" width="101.33203125" style="6" customWidth="1"/>
    <col min="5" max="16384" width="9.109375" style="6"/>
  </cols>
  <sheetData>
    <row r="1" spans="1:4" x14ac:dyDescent="0.3">
      <c r="A1" s="39" t="s">
        <v>1273</v>
      </c>
      <c r="B1" s="39" t="s">
        <v>1274</v>
      </c>
      <c r="C1" s="39" t="s">
        <v>1375</v>
      </c>
      <c r="D1" s="40" t="s">
        <v>1275</v>
      </c>
    </row>
    <row r="2" spans="1:4" x14ac:dyDescent="0.3">
      <c r="A2" s="41" t="s">
        <v>1286</v>
      </c>
      <c r="B2" s="41" t="s">
        <v>1318</v>
      </c>
      <c r="C2" s="41" t="s">
        <v>1376</v>
      </c>
      <c r="D2" s="41" t="s">
        <v>1399</v>
      </c>
    </row>
    <row r="3" spans="1:4" x14ac:dyDescent="0.3">
      <c r="A3" s="41" t="s">
        <v>1287</v>
      </c>
      <c r="B3" s="41" t="s">
        <v>1319</v>
      </c>
      <c r="C3" s="41" t="s">
        <v>1376</v>
      </c>
      <c r="D3" s="41" t="s">
        <v>1399</v>
      </c>
    </row>
    <row r="4" spans="1:4" x14ac:dyDescent="0.3">
      <c r="A4" s="41" t="s">
        <v>1288</v>
      </c>
      <c r="B4" s="41" t="s">
        <v>1320</v>
      </c>
      <c r="C4" s="41" t="s">
        <v>1376</v>
      </c>
      <c r="D4" s="41" t="s">
        <v>1399</v>
      </c>
    </row>
    <row r="5" spans="1:4" x14ac:dyDescent="0.3">
      <c r="A5" s="41" t="s">
        <v>1289</v>
      </c>
      <c r="B5" s="41" t="s">
        <v>1321</v>
      </c>
      <c r="C5" s="41" t="s">
        <v>1376</v>
      </c>
      <c r="D5" s="41" t="s">
        <v>1399</v>
      </c>
    </row>
    <row r="6" spans="1:4" x14ac:dyDescent="0.3">
      <c r="A6" s="41" t="s">
        <v>1290</v>
      </c>
      <c r="B6" s="41" t="s">
        <v>1322</v>
      </c>
      <c r="C6" s="41" t="s">
        <v>1376</v>
      </c>
      <c r="D6" s="41" t="s">
        <v>1400</v>
      </c>
    </row>
    <row r="7" spans="1:4" ht="28.8" x14ac:dyDescent="0.3">
      <c r="A7" s="41" t="s">
        <v>1410</v>
      </c>
      <c r="B7" s="41" t="s">
        <v>1323</v>
      </c>
      <c r="C7" s="41" t="s">
        <v>1376</v>
      </c>
      <c r="D7" s="41" t="s">
        <v>1401</v>
      </c>
    </row>
    <row r="8" spans="1:4" x14ac:dyDescent="0.3">
      <c r="A8" s="41" t="s">
        <v>1411</v>
      </c>
      <c r="B8" s="41" t="s">
        <v>1324</v>
      </c>
      <c r="C8" s="41" t="s">
        <v>1376</v>
      </c>
      <c r="D8" s="41" t="s">
        <v>1401</v>
      </c>
    </row>
    <row r="9" spans="1:4" x14ac:dyDescent="0.3">
      <c r="A9" s="41" t="s">
        <v>1412</v>
      </c>
      <c r="B9" s="41" t="s">
        <v>1325</v>
      </c>
      <c r="C9" s="41" t="s">
        <v>1376</v>
      </c>
      <c r="D9" s="41" t="s">
        <v>1401</v>
      </c>
    </row>
    <row r="10" spans="1:4" x14ac:dyDescent="0.3">
      <c r="A10" s="41" t="s">
        <v>1413</v>
      </c>
      <c r="B10" s="41" t="s">
        <v>1326</v>
      </c>
      <c r="C10" s="41" t="s">
        <v>1376</v>
      </c>
      <c r="D10" s="41" t="s">
        <v>1402</v>
      </c>
    </row>
    <row r="11" spans="1:4" ht="28.8" x14ac:dyDescent="0.3">
      <c r="A11" s="41" t="s">
        <v>1414</v>
      </c>
      <c r="B11" s="41" t="s">
        <v>1327</v>
      </c>
      <c r="C11" s="41" t="s">
        <v>1376</v>
      </c>
      <c r="D11" s="41" t="s">
        <v>1402</v>
      </c>
    </row>
    <row r="12" spans="1:4" ht="28.8" x14ac:dyDescent="0.3">
      <c r="A12" s="41" t="s">
        <v>1415</v>
      </c>
      <c r="B12" s="41" t="s">
        <v>1328</v>
      </c>
      <c r="C12" s="41" t="s">
        <v>1376</v>
      </c>
      <c r="D12" s="41" t="s">
        <v>1402</v>
      </c>
    </row>
    <row r="13" spans="1:4" ht="28.8" x14ac:dyDescent="0.3">
      <c r="A13" s="41" t="s">
        <v>1416</v>
      </c>
      <c r="B13" s="41" t="s">
        <v>1329</v>
      </c>
      <c r="C13" s="41" t="s">
        <v>1376</v>
      </c>
      <c r="D13" s="41" t="s">
        <v>1403</v>
      </c>
    </row>
    <row r="14" spans="1:4" ht="28.8" x14ac:dyDescent="0.3">
      <c r="A14" s="41" t="s">
        <v>1417</v>
      </c>
      <c r="B14" s="41" t="s">
        <v>1330</v>
      </c>
      <c r="C14" s="41" t="s">
        <v>1376</v>
      </c>
      <c r="D14" s="41" t="s">
        <v>1404</v>
      </c>
    </row>
    <row r="15" spans="1:4" ht="28.8" x14ac:dyDescent="0.3">
      <c r="A15" s="41" t="s">
        <v>1418</v>
      </c>
      <c r="B15" s="41" t="s">
        <v>1331</v>
      </c>
      <c r="C15" s="41" t="s">
        <v>1376</v>
      </c>
      <c r="D15" s="41" t="s">
        <v>1405</v>
      </c>
    </row>
    <row r="16" spans="1:4" ht="28.8" x14ac:dyDescent="0.3">
      <c r="A16" s="41" t="s">
        <v>1419</v>
      </c>
      <c r="B16" s="41" t="s">
        <v>1332</v>
      </c>
      <c r="C16" s="41" t="s">
        <v>1376</v>
      </c>
      <c r="D16" s="41" t="s">
        <v>1406</v>
      </c>
    </row>
    <row r="17" spans="1:4" ht="28.8" x14ac:dyDescent="0.3">
      <c r="A17" s="41" t="s">
        <v>1420</v>
      </c>
      <c r="B17" s="41" t="s">
        <v>1333</v>
      </c>
      <c r="C17" s="41" t="s">
        <v>1376</v>
      </c>
      <c r="D17" s="41" t="s">
        <v>1406</v>
      </c>
    </row>
    <row r="18" spans="1:4" ht="28.8" x14ac:dyDescent="0.3">
      <c r="A18" s="41" t="s">
        <v>1421</v>
      </c>
      <c r="B18" s="41" t="s">
        <v>1334</v>
      </c>
      <c r="C18" s="41" t="s">
        <v>1376</v>
      </c>
      <c r="D18" s="41" t="s">
        <v>1406</v>
      </c>
    </row>
    <row r="19" spans="1:4" x14ac:dyDescent="0.3">
      <c r="A19" s="41" t="s">
        <v>1422</v>
      </c>
      <c r="B19" s="41" t="s">
        <v>1335</v>
      </c>
      <c r="C19" s="41" t="s">
        <v>1376</v>
      </c>
      <c r="D19" s="41" t="s">
        <v>1406</v>
      </c>
    </row>
    <row r="20" spans="1:4" x14ac:dyDescent="0.3">
      <c r="A20" s="41" t="s">
        <v>1423</v>
      </c>
      <c r="B20" s="41" t="s">
        <v>1336</v>
      </c>
      <c r="C20" s="41" t="s">
        <v>1376</v>
      </c>
      <c r="D20" s="41" t="s">
        <v>1406</v>
      </c>
    </row>
    <row r="21" spans="1:4" ht="28.8" x14ac:dyDescent="0.3">
      <c r="A21" s="41" t="s">
        <v>1424</v>
      </c>
      <c r="B21" s="41" t="s">
        <v>1337</v>
      </c>
      <c r="C21" s="41" t="s">
        <v>1376</v>
      </c>
      <c r="D21" s="41" t="s">
        <v>1407</v>
      </c>
    </row>
    <row r="22" spans="1:4" ht="28.8" x14ac:dyDescent="0.3">
      <c r="A22" s="41" t="s">
        <v>1425</v>
      </c>
      <c r="B22" s="41" t="s">
        <v>1338</v>
      </c>
      <c r="C22" s="41" t="s">
        <v>1376</v>
      </c>
      <c r="D22" s="41" t="s">
        <v>1407</v>
      </c>
    </row>
    <row r="23" spans="1:4" ht="28.8" x14ac:dyDescent="0.3">
      <c r="A23" s="41" t="s">
        <v>1426</v>
      </c>
      <c r="B23" s="41" t="s">
        <v>1339</v>
      </c>
      <c r="C23" s="41" t="s">
        <v>1376</v>
      </c>
      <c r="D23" s="41" t="s">
        <v>1405</v>
      </c>
    </row>
    <row r="24" spans="1:4" ht="28.8" x14ac:dyDescent="0.3">
      <c r="A24" s="41" t="s">
        <v>1427</v>
      </c>
      <c r="B24" s="41" t="s">
        <v>1340</v>
      </c>
      <c r="C24" s="41" t="s">
        <v>1376</v>
      </c>
      <c r="D24" s="41" t="s">
        <v>1405</v>
      </c>
    </row>
    <row r="25" spans="1:4" ht="28.8" x14ac:dyDescent="0.3">
      <c r="A25" s="41" t="s">
        <v>1428</v>
      </c>
      <c r="B25" s="41" t="s">
        <v>1341</v>
      </c>
      <c r="C25" s="41" t="s">
        <v>1376</v>
      </c>
      <c r="D25" s="41" t="s">
        <v>1405</v>
      </c>
    </row>
    <row r="26" spans="1:4" ht="28.8" x14ac:dyDescent="0.3">
      <c r="A26" s="41" t="s">
        <v>1429</v>
      </c>
      <c r="B26" s="41" t="s">
        <v>1342</v>
      </c>
      <c r="C26" s="41" t="s">
        <v>1376</v>
      </c>
      <c r="D26" s="41" t="s">
        <v>1405</v>
      </c>
    </row>
    <row r="27" spans="1:4" ht="28.8" x14ac:dyDescent="0.3">
      <c r="A27" s="41" t="s">
        <v>1430</v>
      </c>
      <c r="B27" s="41" t="s">
        <v>1343</v>
      </c>
      <c r="C27" s="41" t="s">
        <v>1376</v>
      </c>
      <c r="D27" s="41" t="s">
        <v>1405</v>
      </c>
    </row>
    <row r="28" spans="1:4" ht="28.8" x14ac:dyDescent="0.3">
      <c r="A28" s="41" t="s">
        <v>1431</v>
      </c>
      <c r="B28" s="41" t="s">
        <v>1344</v>
      </c>
      <c r="C28" s="41" t="s">
        <v>1376</v>
      </c>
      <c r="D28" s="41" t="s">
        <v>1405</v>
      </c>
    </row>
    <row r="29" spans="1:4" ht="28.8" x14ac:dyDescent="0.3">
      <c r="A29" s="41" t="s">
        <v>1432</v>
      </c>
      <c r="B29" s="41" t="s">
        <v>1345</v>
      </c>
      <c r="C29" s="41" t="s">
        <v>1376</v>
      </c>
      <c r="D29" s="41" t="s">
        <v>1405</v>
      </c>
    </row>
    <row r="30" spans="1:4" ht="28.8" x14ac:dyDescent="0.3">
      <c r="A30" s="41" t="s">
        <v>1433</v>
      </c>
      <c r="B30" s="41" t="s">
        <v>1346</v>
      </c>
      <c r="C30" s="41" t="s">
        <v>1376</v>
      </c>
      <c r="D30" s="41" t="s">
        <v>1405</v>
      </c>
    </row>
    <row r="31" spans="1:4" ht="28.8" x14ac:dyDescent="0.3">
      <c r="A31" s="41" t="s">
        <v>1434</v>
      </c>
      <c r="B31" s="41" t="s">
        <v>1347</v>
      </c>
      <c r="C31" s="41" t="s">
        <v>1376</v>
      </c>
      <c r="D31" s="41" t="s">
        <v>1408</v>
      </c>
    </row>
    <row r="32" spans="1:4" x14ac:dyDescent="0.3">
      <c r="A32" s="41" t="s">
        <v>1291</v>
      </c>
      <c r="B32" s="41" t="s">
        <v>1348</v>
      </c>
      <c r="C32" s="41" t="s">
        <v>1376</v>
      </c>
      <c r="D32" s="41" t="s">
        <v>1408</v>
      </c>
    </row>
    <row r="33" spans="1:4" x14ac:dyDescent="0.3">
      <c r="A33" s="41" t="s">
        <v>1292</v>
      </c>
      <c r="B33" s="41" t="s">
        <v>1349</v>
      </c>
      <c r="C33" s="41" t="s">
        <v>1376</v>
      </c>
      <c r="D33" s="41" t="s">
        <v>1405</v>
      </c>
    </row>
    <row r="34" spans="1:4" ht="28.8" x14ac:dyDescent="0.3">
      <c r="A34" s="41" t="s">
        <v>1293</v>
      </c>
      <c r="B34" s="41" t="s">
        <v>1350</v>
      </c>
      <c r="C34" s="41" t="s">
        <v>1377</v>
      </c>
      <c r="D34" s="41" t="s">
        <v>1409</v>
      </c>
    </row>
    <row r="35" spans="1:4" ht="28.8" x14ac:dyDescent="0.3">
      <c r="A35" s="41" t="s">
        <v>1294</v>
      </c>
      <c r="B35" s="41" t="s">
        <v>1351</v>
      </c>
      <c r="C35" s="41" t="s">
        <v>1378</v>
      </c>
      <c r="D35" s="41" t="s">
        <v>1409</v>
      </c>
    </row>
    <row r="36" spans="1:4" x14ac:dyDescent="0.3">
      <c r="A36" s="41" t="s">
        <v>1295</v>
      </c>
      <c r="B36" s="41" t="s">
        <v>1352</v>
      </c>
      <c r="C36" s="41" t="s">
        <v>1376</v>
      </c>
      <c r="D36" s="41" t="s">
        <v>1401</v>
      </c>
    </row>
    <row r="37" spans="1:4" x14ac:dyDescent="0.3">
      <c r="A37" s="42" t="s">
        <v>1296</v>
      </c>
      <c r="B37" s="42" t="s">
        <v>1353</v>
      </c>
      <c r="C37" s="42" t="s">
        <v>1379</v>
      </c>
      <c r="D37" s="42" t="s">
        <v>1409</v>
      </c>
    </row>
    <row r="38" spans="1:4" x14ac:dyDescent="0.3">
      <c r="A38" s="42" t="s">
        <v>1297</v>
      </c>
      <c r="B38" s="42" t="s">
        <v>1354</v>
      </c>
      <c r="C38" s="42" t="s">
        <v>1380</v>
      </c>
      <c r="D38" s="42" t="s">
        <v>1409</v>
      </c>
    </row>
    <row r="39" spans="1:4" x14ac:dyDescent="0.3">
      <c r="A39" s="42" t="s">
        <v>1298</v>
      </c>
      <c r="B39" s="42" t="s">
        <v>1355</v>
      </c>
      <c r="C39" s="42" t="s">
        <v>1381</v>
      </c>
      <c r="D39" s="42" t="s">
        <v>1409</v>
      </c>
    </row>
    <row r="40" spans="1:4" ht="28.8" x14ac:dyDescent="0.3">
      <c r="A40" s="42" t="s">
        <v>1299</v>
      </c>
      <c r="B40" s="42" t="s">
        <v>1356</v>
      </c>
      <c r="C40" s="42" t="s">
        <v>1382</v>
      </c>
      <c r="D40" s="42" t="s">
        <v>1409</v>
      </c>
    </row>
    <row r="41" spans="1:4" x14ac:dyDescent="0.3">
      <c r="A41" s="42" t="s">
        <v>1300</v>
      </c>
      <c r="B41" s="42" t="s">
        <v>1357</v>
      </c>
      <c r="C41" s="42" t="s">
        <v>1383</v>
      </c>
      <c r="D41" s="42" t="s">
        <v>1409</v>
      </c>
    </row>
    <row r="42" spans="1:4" ht="28.8" x14ac:dyDescent="0.3">
      <c r="A42" s="42" t="s">
        <v>1301</v>
      </c>
      <c r="B42" s="42" t="s">
        <v>1358</v>
      </c>
      <c r="C42" s="42" t="s">
        <v>1384</v>
      </c>
      <c r="D42" s="42" t="s">
        <v>1409</v>
      </c>
    </row>
    <row r="43" spans="1:4" x14ac:dyDescent="0.3">
      <c r="A43" s="42" t="s">
        <v>1302</v>
      </c>
      <c r="B43" s="42" t="s">
        <v>1359</v>
      </c>
      <c r="C43" s="42" t="s">
        <v>1385</v>
      </c>
      <c r="D43" s="42" t="s">
        <v>1409</v>
      </c>
    </row>
    <row r="44" spans="1:4" ht="28.8" x14ac:dyDescent="0.3">
      <c r="A44" s="42" t="s">
        <v>1303</v>
      </c>
      <c r="B44" s="42" t="s">
        <v>1360</v>
      </c>
      <c r="C44" s="42" t="s">
        <v>1386</v>
      </c>
      <c r="D44" s="42" t="s">
        <v>1409</v>
      </c>
    </row>
    <row r="45" spans="1:4" ht="28.8" x14ac:dyDescent="0.3">
      <c r="A45" s="42" t="s">
        <v>1304</v>
      </c>
      <c r="B45" s="42" t="s">
        <v>1361</v>
      </c>
      <c r="C45" s="42" t="s">
        <v>1387</v>
      </c>
      <c r="D45" s="42" t="s">
        <v>1409</v>
      </c>
    </row>
    <row r="46" spans="1:4" x14ac:dyDescent="0.3">
      <c r="A46" s="42" t="s">
        <v>1305</v>
      </c>
      <c r="B46" s="42" t="s">
        <v>1362</v>
      </c>
      <c r="C46" s="42" t="s">
        <v>1388</v>
      </c>
      <c r="D46" s="42" t="s">
        <v>1409</v>
      </c>
    </row>
    <row r="47" spans="1:4" x14ac:dyDescent="0.3">
      <c r="A47" s="42" t="s">
        <v>1306</v>
      </c>
      <c r="B47" s="42" t="s">
        <v>1363</v>
      </c>
      <c r="C47" s="42" t="s">
        <v>1376</v>
      </c>
      <c r="D47" s="42" t="s">
        <v>1405</v>
      </c>
    </row>
    <row r="48" spans="1:4" x14ac:dyDescent="0.3">
      <c r="A48" s="42" t="s">
        <v>1307</v>
      </c>
      <c r="B48" s="42" t="s">
        <v>1364</v>
      </c>
      <c r="C48" s="42" t="s">
        <v>1376</v>
      </c>
      <c r="D48" s="42" t="s">
        <v>1405</v>
      </c>
    </row>
    <row r="49" spans="1:4" ht="28.8" x14ac:dyDescent="0.3">
      <c r="A49" s="42" t="s">
        <v>1308</v>
      </c>
      <c r="B49" s="42" t="s">
        <v>1365</v>
      </c>
      <c r="C49" s="42" t="s">
        <v>1389</v>
      </c>
      <c r="D49" s="42" t="s">
        <v>1409</v>
      </c>
    </row>
    <row r="50" spans="1:4" ht="28.8" x14ac:dyDescent="0.3">
      <c r="A50" s="42" t="s">
        <v>1309</v>
      </c>
      <c r="B50" s="42" t="s">
        <v>1366</v>
      </c>
      <c r="C50" s="42" t="s">
        <v>1390</v>
      </c>
      <c r="D50" s="42" t="s">
        <v>1409</v>
      </c>
    </row>
    <row r="51" spans="1:4" x14ac:dyDescent="0.3">
      <c r="A51" s="42" t="s">
        <v>1310</v>
      </c>
      <c r="B51" s="42" t="s">
        <v>1367</v>
      </c>
      <c r="C51" s="42" t="s">
        <v>1391</v>
      </c>
      <c r="D51" s="42" t="s">
        <v>1409</v>
      </c>
    </row>
    <row r="52" spans="1:4" x14ac:dyDescent="0.3">
      <c r="A52" s="42" t="s">
        <v>1311</v>
      </c>
      <c r="B52" s="42" t="s">
        <v>1368</v>
      </c>
      <c r="C52" s="42" t="s">
        <v>1392</v>
      </c>
      <c r="D52" s="42" t="s">
        <v>1409</v>
      </c>
    </row>
    <row r="53" spans="1:4" x14ac:dyDescent="0.3">
      <c r="A53" s="42" t="s">
        <v>1312</v>
      </c>
      <c r="B53" s="42" t="s">
        <v>1369</v>
      </c>
      <c r="C53" s="42" t="s">
        <v>1393</v>
      </c>
      <c r="D53" s="42" t="s">
        <v>1409</v>
      </c>
    </row>
    <row r="54" spans="1:4" x14ac:dyDescent="0.3">
      <c r="A54" s="42" t="s">
        <v>1313</v>
      </c>
      <c r="B54" s="42" t="s">
        <v>1370</v>
      </c>
      <c r="C54" s="42" t="s">
        <v>1394</v>
      </c>
      <c r="D54" s="42" t="s">
        <v>1409</v>
      </c>
    </row>
    <row r="55" spans="1:4" ht="28.8" x14ac:dyDescent="0.3">
      <c r="A55" s="42" t="s">
        <v>1314</v>
      </c>
      <c r="B55" s="42" t="s">
        <v>1371</v>
      </c>
      <c r="C55" s="42" t="s">
        <v>1395</v>
      </c>
      <c r="D55" s="42" t="s">
        <v>1409</v>
      </c>
    </row>
    <row r="56" spans="1:4" ht="28.8" x14ac:dyDescent="0.3">
      <c r="A56" s="42" t="s">
        <v>1315</v>
      </c>
      <c r="B56" s="42" t="s">
        <v>1372</v>
      </c>
      <c r="C56" s="42" t="s">
        <v>1396</v>
      </c>
      <c r="D56" s="42" t="s">
        <v>1409</v>
      </c>
    </row>
    <row r="57" spans="1:4" ht="28.8" x14ac:dyDescent="0.3">
      <c r="A57" s="42" t="s">
        <v>1316</v>
      </c>
      <c r="B57" s="42" t="s">
        <v>1373</v>
      </c>
      <c r="C57" s="42" t="s">
        <v>1397</v>
      </c>
      <c r="D57" s="42" t="s">
        <v>1409</v>
      </c>
    </row>
    <row r="58" spans="1:4" ht="28.8" x14ac:dyDescent="0.3">
      <c r="A58" s="42" t="s">
        <v>1317</v>
      </c>
      <c r="B58" s="42" t="s">
        <v>1374</v>
      </c>
      <c r="C58" s="42" t="s">
        <v>1398</v>
      </c>
      <c r="D58" s="42" t="s">
        <v>1409</v>
      </c>
    </row>
  </sheetData>
  <sheetProtection algorithmName="SHA-512" hashValue="5CR1P80wi27B3d37AtLkNgrZHvjhmQUOfQ1fgjFx9u5wSqcSMJxjnaICaYhE91RAynzpD7YZ6pBg3mHqkjk+kw==" saltValue="0QQpK8FD3iWO2RNhryfsjQ==" spinCount="100000" sheet="1" objects="1" scenarios="1"/>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8"/>
  <sheetViews>
    <sheetView workbookViewId="0">
      <selection activeCell="F4" sqref="F4"/>
    </sheetView>
  </sheetViews>
  <sheetFormatPr defaultColWidth="9.109375" defaultRowHeight="14.4" x14ac:dyDescent="0.3"/>
  <cols>
    <col min="1" max="1" width="49.6640625" style="2" bestFit="1" customWidth="1"/>
    <col min="2" max="9" width="15" style="2" customWidth="1"/>
    <col min="10" max="16384" width="9.109375" style="2"/>
  </cols>
  <sheetData>
    <row r="1" spans="1:9" ht="30.75" customHeight="1" x14ac:dyDescent="0.3">
      <c r="A1" s="94"/>
      <c r="B1" s="123" t="s">
        <v>1435</v>
      </c>
      <c r="C1" s="124"/>
      <c r="D1" s="124"/>
      <c r="E1" s="124"/>
      <c r="F1" s="124" t="s">
        <v>1449</v>
      </c>
      <c r="G1" s="124"/>
      <c r="H1" s="124"/>
      <c r="I1" s="125"/>
    </row>
    <row r="2" spans="1:9" s="3" customFormat="1" ht="29.4" thickBot="1" x14ac:dyDescent="0.35">
      <c r="A2" s="95"/>
      <c r="B2" s="120" t="s">
        <v>1447</v>
      </c>
      <c r="C2" s="120" t="s">
        <v>1448</v>
      </c>
      <c r="D2" s="121" t="s">
        <v>1278</v>
      </c>
      <c r="E2" s="121" t="s">
        <v>1279</v>
      </c>
      <c r="F2" s="121" t="s">
        <v>1282</v>
      </c>
      <c r="G2" s="121" t="s">
        <v>1283</v>
      </c>
      <c r="H2" s="121" t="s">
        <v>1280</v>
      </c>
      <c r="I2" s="122" t="s">
        <v>1281</v>
      </c>
    </row>
    <row r="3" spans="1:9" s="3" customFormat="1" x14ac:dyDescent="0.3">
      <c r="A3" s="96" t="s">
        <v>999</v>
      </c>
      <c r="B3" s="114"/>
      <c r="C3" s="97"/>
      <c r="D3" s="97"/>
      <c r="E3" s="97"/>
      <c r="F3" s="97"/>
      <c r="G3" s="97"/>
      <c r="H3" s="97"/>
      <c r="I3" s="98"/>
    </row>
    <row r="4" spans="1:9" s="3" customFormat="1" x14ac:dyDescent="0.3">
      <c r="A4" s="99" t="s">
        <v>1000</v>
      </c>
      <c r="B4" s="115">
        <v>0.46</v>
      </c>
      <c r="C4" s="90">
        <v>0.46</v>
      </c>
      <c r="D4" s="90">
        <v>0.46</v>
      </c>
      <c r="E4" s="90">
        <v>0.46</v>
      </c>
      <c r="F4" s="91">
        <v>0.46</v>
      </c>
      <c r="G4" s="91">
        <v>0.46</v>
      </c>
      <c r="H4" s="91">
        <v>0.46</v>
      </c>
      <c r="I4" s="100">
        <v>0.46</v>
      </c>
    </row>
    <row r="5" spans="1:9" x14ac:dyDescent="0.3">
      <c r="A5" s="99" t="s">
        <v>1001</v>
      </c>
      <c r="B5" s="115">
        <v>1.23</v>
      </c>
      <c r="C5" s="90">
        <v>1.23</v>
      </c>
      <c r="D5" s="90">
        <v>1.21</v>
      </c>
      <c r="E5" s="90">
        <v>1.2</v>
      </c>
      <c r="F5" s="91">
        <f>B5</f>
        <v>1.23</v>
      </c>
      <c r="G5" s="91">
        <f>C5</f>
        <v>1.23</v>
      </c>
      <c r="H5" s="91">
        <f>D5</f>
        <v>1.21</v>
      </c>
      <c r="I5" s="100">
        <f t="shared" ref="I5:I7" si="0">E5</f>
        <v>1.2</v>
      </c>
    </row>
    <row r="6" spans="1:9" x14ac:dyDescent="0.3">
      <c r="A6" s="99" t="s">
        <v>1002</v>
      </c>
      <c r="B6" s="115">
        <v>1.1299999999999999</v>
      </c>
      <c r="C6" s="90">
        <v>1.2</v>
      </c>
      <c r="D6" s="90">
        <v>1.44</v>
      </c>
      <c r="E6" s="90">
        <v>1.47</v>
      </c>
      <c r="F6" s="91">
        <f>B6</f>
        <v>1.1299999999999999</v>
      </c>
      <c r="G6" s="91">
        <f>C6</f>
        <v>1.2</v>
      </c>
      <c r="H6" s="91">
        <f t="shared" ref="H6:H7" si="1">D6</f>
        <v>1.44</v>
      </c>
      <c r="I6" s="100">
        <f t="shared" si="0"/>
        <v>1.47</v>
      </c>
    </row>
    <row r="7" spans="1:9" ht="15" thickBot="1" x14ac:dyDescent="0.35">
      <c r="A7" s="101" t="s">
        <v>1003</v>
      </c>
      <c r="B7" s="116">
        <v>3.14</v>
      </c>
      <c r="C7" s="102">
        <v>2.97</v>
      </c>
      <c r="D7" s="103">
        <v>0.81</v>
      </c>
      <c r="E7" s="102">
        <v>0.61</v>
      </c>
      <c r="F7" s="104">
        <f>B7</f>
        <v>3.14</v>
      </c>
      <c r="G7" s="104">
        <f>C7</f>
        <v>2.97</v>
      </c>
      <c r="H7" s="104">
        <f t="shared" si="1"/>
        <v>0.81</v>
      </c>
      <c r="I7" s="105">
        <f t="shared" si="0"/>
        <v>0.61</v>
      </c>
    </row>
    <row r="8" spans="1:9" x14ac:dyDescent="0.3">
      <c r="A8" s="106" t="s">
        <v>986</v>
      </c>
      <c r="B8" s="117"/>
      <c r="C8" s="107"/>
      <c r="D8" s="108"/>
      <c r="E8" s="107"/>
      <c r="F8" s="107"/>
      <c r="G8" s="107"/>
      <c r="H8" s="107"/>
      <c r="I8" s="109"/>
    </row>
    <row r="9" spans="1:9" x14ac:dyDescent="0.3">
      <c r="A9" s="99" t="s">
        <v>583</v>
      </c>
      <c r="B9" s="115">
        <v>0.56999999999999995</v>
      </c>
      <c r="C9" s="90">
        <v>1.58</v>
      </c>
      <c r="D9" s="90">
        <v>0</v>
      </c>
      <c r="E9" s="90">
        <v>0.09</v>
      </c>
      <c r="F9" s="91">
        <v>1.33</v>
      </c>
      <c r="G9" s="91">
        <v>1.27</v>
      </c>
      <c r="H9" s="91">
        <v>1.33</v>
      </c>
      <c r="I9" s="100">
        <v>1.27</v>
      </c>
    </row>
    <row r="10" spans="1:9" x14ac:dyDescent="0.3">
      <c r="A10" s="99" t="s">
        <v>586</v>
      </c>
      <c r="B10" s="118" t="s">
        <v>582</v>
      </c>
      <c r="C10" s="92">
        <v>3.15</v>
      </c>
      <c r="D10" s="92" t="s">
        <v>582</v>
      </c>
      <c r="E10" s="92">
        <v>1.8</v>
      </c>
      <c r="F10" s="92" t="str">
        <f>B10</f>
        <v>-</v>
      </c>
      <c r="G10" s="93">
        <f>C10</f>
        <v>3.15</v>
      </c>
      <c r="H10" s="92" t="str">
        <f>D10</f>
        <v>-</v>
      </c>
      <c r="I10" s="110">
        <f t="shared" ref="I10:I17" si="2">E10</f>
        <v>1.8</v>
      </c>
    </row>
    <row r="11" spans="1:9" x14ac:dyDescent="0.3">
      <c r="A11" s="99" t="s">
        <v>587</v>
      </c>
      <c r="B11" s="118" t="s">
        <v>582</v>
      </c>
      <c r="C11" s="92">
        <v>2.15</v>
      </c>
      <c r="D11" s="92" t="s">
        <v>582</v>
      </c>
      <c r="E11" s="92">
        <v>0.45</v>
      </c>
      <c r="F11" s="92" t="str">
        <f t="shared" ref="F11:G17" si="3">B11</f>
        <v>-</v>
      </c>
      <c r="G11" s="93">
        <f t="shared" si="3"/>
        <v>2.15</v>
      </c>
      <c r="H11" s="92" t="str">
        <f t="shared" ref="H11:H17" si="4">D11</f>
        <v>-</v>
      </c>
      <c r="I11" s="110">
        <f t="shared" si="2"/>
        <v>0.45</v>
      </c>
    </row>
    <row r="12" spans="1:9" x14ac:dyDescent="0.3">
      <c r="A12" s="99" t="s">
        <v>588</v>
      </c>
      <c r="B12" s="118" t="s">
        <v>582</v>
      </c>
      <c r="C12" s="92" t="s">
        <v>582</v>
      </c>
      <c r="D12" s="90">
        <v>0.22</v>
      </c>
      <c r="E12" s="92">
        <v>0.21</v>
      </c>
      <c r="F12" s="92" t="str">
        <f t="shared" si="3"/>
        <v>-</v>
      </c>
      <c r="G12" s="92" t="str">
        <f t="shared" si="3"/>
        <v>-</v>
      </c>
      <c r="H12" s="93">
        <f t="shared" si="4"/>
        <v>0.22</v>
      </c>
      <c r="I12" s="110">
        <f t="shared" si="2"/>
        <v>0.21</v>
      </c>
    </row>
    <row r="13" spans="1:9" x14ac:dyDescent="0.3">
      <c r="A13" s="99" t="s">
        <v>589</v>
      </c>
      <c r="B13" s="115">
        <v>0.24</v>
      </c>
      <c r="C13" s="90">
        <v>0.26</v>
      </c>
      <c r="D13" s="92" t="s">
        <v>582</v>
      </c>
      <c r="E13" s="90" t="s">
        <v>582</v>
      </c>
      <c r="F13" s="93">
        <f t="shared" si="3"/>
        <v>0.24</v>
      </c>
      <c r="G13" s="93">
        <f t="shared" si="3"/>
        <v>0.26</v>
      </c>
      <c r="H13" s="92" t="str">
        <f t="shared" si="4"/>
        <v>-</v>
      </c>
      <c r="I13" s="111" t="str">
        <f t="shared" si="2"/>
        <v>-</v>
      </c>
    </row>
    <row r="14" spans="1:9" x14ac:dyDescent="0.3">
      <c r="A14" s="99" t="s">
        <v>590</v>
      </c>
      <c r="B14" s="115">
        <v>0.12</v>
      </c>
      <c r="C14" s="90">
        <v>0.12</v>
      </c>
      <c r="D14" s="92" t="s">
        <v>582</v>
      </c>
      <c r="E14" s="90" t="s">
        <v>582</v>
      </c>
      <c r="F14" s="93">
        <f t="shared" si="3"/>
        <v>0.12</v>
      </c>
      <c r="G14" s="93">
        <f t="shared" si="3"/>
        <v>0.12</v>
      </c>
      <c r="H14" s="92" t="str">
        <f t="shared" si="4"/>
        <v>-</v>
      </c>
      <c r="I14" s="111" t="str">
        <f t="shared" si="2"/>
        <v>-</v>
      </c>
    </row>
    <row r="15" spans="1:9" x14ac:dyDescent="0.3">
      <c r="A15" s="99" t="s">
        <v>604</v>
      </c>
      <c r="B15" s="115">
        <v>0.23</v>
      </c>
      <c r="C15" s="90">
        <v>0.23</v>
      </c>
      <c r="D15" s="90">
        <v>0.13</v>
      </c>
      <c r="E15" s="90">
        <v>0.12</v>
      </c>
      <c r="F15" s="93">
        <f t="shared" si="3"/>
        <v>0.23</v>
      </c>
      <c r="G15" s="93">
        <f t="shared" si="3"/>
        <v>0.23</v>
      </c>
      <c r="H15" s="93">
        <f t="shared" si="4"/>
        <v>0.13</v>
      </c>
      <c r="I15" s="110">
        <f t="shared" si="2"/>
        <v>0.12</v>
      </c>
    </row>
    <row r="16" spans="1:9" x14ac:dyDescent="0.3">
      <c r="A16" s="99" t="s">
        <v>605</v>
      </c>
      <c r="B16" s="115">
        <v>0.17</v>
      </c>
      <c r="C16" s="90">
        <v>0.17</v>
      </c>
      <c r="D16" s="90">
        <v>0.06</v>
      </c>
      <c r="E16" s="90">
        <v>0.06</v>
      </c>
      <c r="F16" s="93">
        <f t="shared" si="3"/>
        <v>0.17</v>
      </c>
      <c r="G16" s="93">
        <f t="shared" si="3"/>
        <v>0.17</v>
      </c>
      <c r="H16" s="93">
        <f t="shared" si="4"/>
        <v>0.06</v>
      </c>
      <c r="I16" s="110">
        <f t="shared" si="2"/>
        <v>0.06</v>
      </c>
    </row>
    <row r="17" spans="1:9" ht="15" thickBot="1" x14ac:dyDescent="0.35">
      <c r="A17" s="101" t="s">
        <v>606</v>
      </c>
      <c r="B17" s="119">
        <v>0.11</v>
      </c>
      <c r="C17" s="103">
        <v>0.11</v>
      </c>
      <c r="D17" s="103">
        <v>0.06</v>
      </c>
      <c r="E17" s="103">
        <v>7.0000000000000007E-2</v>
      </c>
      <c r="F17" s="112">
        <f t="shared" si="3"/>
        <v>0.11</v>
      </c>
      <c r="G17" s="112">
        <f t="shared" si="3"/>
        <v>0.11</v>
      </c>
      <c r="H17" s="112">
        <f t="shared" si="4"/>
        <v>0.06</v>
      </c>
      <c r="I17" s="113">
        <f t="shared" si="2"/>
        <v>7.0000000000000007E-2</v>
      </c>
    </row>
    <row r="18" spans="1:9" ht="15" hidden="1" thickBot="1" x14ac:dyDescent="0.35">
      <c r="A18" s="88" t="s">
        <v>591</v>
      </c>
      <c r="B18" s="89" t="s">
        <v>582</v>
      </c>
      <c r="C18" s="89" t="s">
        <v>582</v>
      </c>
      <c r="D18" s="89" t="s">
        <v>582</v>
      </c>
      <c r="E18" s="89" t="s">
        <v>582</v>
      </c>
      <c r="F18" s="89" t="s">
        <v>582</v>
      </c>
      <c r="G18" s="89" t="s">
        <v>582</v>
      </c>
      <c r="H18" s="89" t="s">
        <v>582</v>
      </c>
      <c r="I18" s="89" t="s">
        <v>582</v>
      </c>
    </row>
  </sheetData>
  <sheetProtection algorithmName="SHA-512" hashValue="2OZRNANPklz4MwAcS0Ymk33l8XCI+OFmUjRishe4f90TeiBzjDjABfNo2yHGPRGs9KE9Ayu2OZDV1ncrkIfIRA==" saltValue="0V13ykAeqAJZa/soyCuZow==" spinCount="100000" sheet="1" objects="1" scenarios="1"/>
  <mergeCells count="2">
    <mergeCell ref="B1:E1"/>
    <mergeCell ref="F1:I1"/>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10"/>
  <sheetViews>
    <sheetView workbookViewId="0">
      <selection activeCell="B5" sqref="B5"/>
    </sheetView>
  </sheetViews>
  <sheetFormatPr defaultRowHeight="14.4" x14ac:dyDescent="0.3"/>
  <cols>
    <col min="1" max="1" width="25.109375" bestFit="1" customWidth="1"/>
    <col min="2" max="2" width="13.109375" bestFit="1" customWidth="1"/>
  </cols>
  <sheetData>
    <row r="2" spans="1:2" x14ac:dyDescent="0.3">
      <c r="A2" s="6" t="s">
        <v>1284</v>
      </c>
      <c r="B2" s="6" t="s">
        <v>1285</v>
      </c>
    </row>
    <row r="3" spans="1:2" x14ac:dyDescent="0.3">
      <c r="A3" t="str">
        <f>'Funding Weight Adjustments'!B2</f>
        <v>Option A 
(Simulation A.1)</v>
      </c>
      <c r="B3" s="6" t="s">
        <v>1452</v>
      </c>
    </row>
    <row r="4" spans="1:2" x14ac:dyDescent="0.3">
      <c r="A4" t="str">
        <f>'Funding Weight Adjustments'!C2</f>
        <v>Option B 
(Simulation B.1)</v>
      </c>
      <c r="B4" s="6" t="s">
        <v>1453</v>
      </c>
    </row>
    <row r="5" spans="1:2" x14ac:dyDescent="0.3">
      <c r="A5" t="str">
        <f>'Funding Weight Adjustments'!D2</f>
        <v>Option C</v>
      </c>
      <c r="B5" s="6" t="s">
        <v>1441</v>
      </c>
    </row>
    <row r="6" spans="1:2" x14ac:dyDescent="0.3">
      <c r="A6" t="str">
        <f>'Funding Weight Adjustments'!E2</f>
        <v>Option D</v>
      </c>
      <c r="B6" s="6" t="s">
        <v>1442</v>
      </c>
    </row>
    <row r="7" spans="1:2" x14ac:dyDescent="0.3">
      <c r="A7" t="str">
        <f>'Funding Weight Adjustments'!F2</f>
        <v>Custom A</v>
      </c>
      <c r="B7" s="6" t="s">
        <v>1450</v>
      </c>
    </row>
    <row r="8" spans="1:2" x14ac:dyDescent="0.3">
      <c r="A8" t="str">
        <f>'Funding Weight Adjustments'!G2</f>
        <v>Custom B</v>
      </c>
      <c r="B8" s="6" t="s">
        <v>1443</v>
      </c>
    </row>
    <row r="9" spans="1:2" x14ac:dyDescent="0.3">
      <c r="A9" t="str">
        <f>'Funding Weight Adjustments'!H2</f>
        <v>Custom C</v>
      </c>
      <c r="B9" s="6" t="s">
        <v>1444</v>
      </c>
    </row>
    <row r="10" spans="1:2" x14ac:dyDescent="0.3">
      <c r="A10" t="str">
        <f>'Funding Weight Adjustments'!I2</f>
        <v>Custom D</v>
      </c>
      <c r="B10" s="6" t="s">
        <v>1445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242"/>
  <sheetViews>
    <sheetView tabSelected="1" topLeftCell="A61" zoomScale="81" zoomScaleNormal="81" workbookViewId="0">
      <selection activeCell="D20" sqref="D20"/>
    </sheetView>
  </sheetViews>
  <sheetFormatPr defaultColWidth="9.109375" defaultRowHeight="14.4" outlineLevelCol="1" x14ac:dyDescent="0.3"/>
  <cols>
    <col min="1" max="1" width="47" style="2" bestFit="1" customWidth="1"/>
    <col min="2" max="2" width="34.6640625" style="2" bestFit="1" customWidth="1"/>
    <col min="3" max="3" width="12.109375" style="2" customWidth="1"/>
    <col min="4" max="4" width="50" style="2" bestFit="1" customWidth="1"/>
    <col min="5" max="5" width="14.5546875" style="2" customWidth="1"/>
    <col min="6" max="6" width="13.88671875" style="2" hidden="1" customWidth="1" outlineLevel="1"/>
    <col min="7" max="7" width="9.88671875" style="2" hidden="1" customWidth="1" outlineLevel="1"/>
    <col min="8" max="8" width="11.5546875" style="2" hidden="1" customWidth="1" outlineLevel="1"/>
    <col min="9" max="9" width="12.109375" style="2" hidden="1" customWidth="1" outlineLevel="1"/>
    <col min="10" max="10" width="13.88671875" style="2" hidden="1" customWidth="1" outlineLevel="1"/>
    <col min="11" max="11" width="12" style="2" hidden="1" customWidth="1" outlineLevel="1"/>
    <col min="12" max="13" width="14.44140625" style="2" hidden="1" customWidth="1" outlineLevel="1"/>
    <col min="14" max="14" width="13.5546875" style="2" hidden="1" customWidth="1" outlineLevel="1"/>
    <col min="15" max="19" width="15" style="2" hidden="1" customWidth="1" outlineLevel="1"/>
    <col min="20" max="21" width="13.5546875" style="2" hidden="1" customWidth="1" outlineLevel="1"/>
    <col min="22" max="22" width="15.44140625" style="2" hidden="1" customWidth="1" outlineLevel="1"/>
    <col min="23" max="23" width="15.6640625" style="2" hidden="1" customWidth="1" outlineLevel="1"/>
    <col min="24" max="24" width="14.5546875" style="2" hidden="1" customWidth="1" outlineLevel="1"/>
    <col min="25" max="25" width="12.33203125" style="2" hidden="1" customWidth="1" outlineLevel="1"/>
    <col min="26" max="26" width="14.44140625" style="2" hidden="1" customWidth="1" outlineLevel="1"/>
    <col min="27" max="27" width="13" style="2" hidden="1" customWidth="1" outlineLevel="1"/>
    <col min="28" max="29" width="14.5546875" style="2" hidden="1" customWidth="1" outlineLevel="1"/>
    <col min="30" max="30" width="13.44140625" style="2" hidden="1" customWidth="1" outlineLevel="1"/>
    <col min="31" max="31" width="14.33203125" style="2" bestFit="1" customWidth="1" collapsed="1"/>
    <col min="32" max="32" width="12.109375" style="2" customWidth="1"/>
    <col min="33" max="33" width="15.33203125" style="2" customWidth="1"/>
    <col min="34" max="34" width="18.109375" style="2" customWidth="1"/>
    <col min="35" max="41" width="12.109375" style="2" customWidth="1"/>
    <col min="42" max="42" width="11.44140625" style="2" customWidth="1"/>
    <col min="43" max="43" width="15.88671875" style="2" customWidth="1"/>
    <col min="44" max="44" width="16.44140625" style="2" customWidth="1"/>
    <col min="45" max="48" width="11.44140625" style="47" customWidth="1"/>
    <col min="49" max="53" width="12.109375" style="2" customWidth="1"/>
    <col min="54" max="54" width="13.6640625" style="2" customWidth="1"/>
    <col min="55" max="55" width="11.44140625" style="2" customWidth="1"/>
    <col min="56" max="56" width="23.33203125" style="2" customWidth="1"/>
    <col min="57" max="57" width="18.44140625" style="2" customWidth="1"/>
    <col min="58" max="16384" width="9.109375" style="2"/>
  </cols>
  <sheetData>
    <row r="1" spans="1:5" ht="40.5" customHeight="1" thickBot="1" x14ac:dyDescent="0.35">
      <c r="A1" s="46" t="s">
        <v>1446</v>
      </c>
      <c r="B1" s="132" t="str">
        <f>VLOOKUP(B3,'Scenario Names'!A3:B10,2,FALSE)</f>
        <v>Funding adjustment weights derived from cost-function model using school-level source data with special education funding distributed by equalized pupils. Scenario used to generate results for Simulation B.1.</v>
      </c>
      <c r="C1" s="133"/>
      <c r="D1" s="133"/>
      <c r="E1" s="134"/>
    </row>
    <row r="2" spans="1:5" ht="9" customHeight="1" thickBot="1" x14ac:dyDescent="0.35">
      <c r="A2" s="48"/>
      <c r="B2" s="48"/>
      <c r="C2" s="48"/>
      <c r="D2" s="48"/>
    </row>
    <row r="3" spans="1:5" ht="15" thickBot="1" x14ac:dyDescent="0.35">
      <c r="A3" s="49" t="s">
        <v>1436</v>
      </c>
      <c r="B3" s="87" t="s">
        <v>1448</v>
      </c>
      <c r="C3" s="50"/>
    </row>
    <row r="4" spans="1:5" ht="9" customHeight="1" thickBot="1" x14ac:dyDescent="0.35">
      <c r="A4" s="51"/>
      <c r="B4" s="44"/>
      <c r="C4" s="1"/>
      <c r="D4" s="1"/>
    </row>
    <row r="5" spans="1:5" ht="15" thickBot="1" x14ac:dyDescent="0.35">
      <c r="A5" s="52" t="s">
        <v>637</v>
      </c>
      <c r="B5" s="43" t="s">
        <v>1451</v>
      </c>
      <c r="C5" s="1"/>
      <c r="D5" s="1"/>
    </row>
    <row r="6" spans="1:5" ht="9" customHeight="1" thickBot="1" x14ac:dyDescent="0.35"/>
    <row r="7" spans="1:5" x14ac:dyDescent="0.3">
      <c r="A7" s="128" t="s">
        <v>1437</v>
      </c>
      <c r="B7" s="129"/>
      <c r="D7" s="130" t="s">
        <v>1276</v>
      </c>
      <c r="E7" s="131"/>
    </row>
    <row r="8" spans="1:5" ht="15" thickBot="1" x14ac:dyDescent="0.35">
      <c r="A8" s="53" t="s">
        <v>1439</v>
      </c>
      <c r="B8" s="54" t="s">
        <v>1277</v>
      </c>
      <c r="D8" s="55" t="s">
        <v>1440</v>
      </c>
      <c r="E8" s="56" t="s">
        <v>1277</v>
      </c>
    </row>
    <row r="9" spans="1:5" x14ac:dyDescent="0.3">
      <c r="A9" s="57" t="s">
        <v>988</v>
      </c>
      <c r="B9" s="58">
        <f>IF($B$3='Funding Weight Adjustments'!$D$2,'Funding Weight Adjustments'!D4,IF($B$3='Funding Weight Adjustments'!$E$2,'Funding Weight Adjustments'!E4,IF($B$3='Funding Weight Adjustments'!$B$2,'Funding Weight Adjustments'!B4,IF($B$3='Funding Weight Adjustments'!$C$2,'Funding Weight Adjustments'!C4,IF($B$3='Funding Weight Adjustments'!$H$2,'Funding Weight Adjustments'!H4,IF($B$3='Funding Weight Adjustments'!$I$2,'Funding Weight Adjustments'!I4,IF($B$3='Funding Weight Adjustments'!$F$2,'Funding Weight Adjustments'!F4,IF($B$3='Funding Weight Adjustments'!$G$2,'Funding Weight Adjustments'!G4))))))))</f>
        <v>0.46</v>
      </c>
      <c r="D9" s="59" t="s">
        <v>1005</v>
      </c>
      <c r="E9" s="60">
        <f>SUM(AI25:AI242)</f>
        <v>87602.380000000063</v>
      </c>
    </row>
    <row r="10" spans="1:5" x14ac:dyDescent="0.3">
      <c r="A10" s="61" t="s">
        <v>584</v>
      </c>
      <c r="B10" s="62">
        <f>IF($B$3='Funding Weight Adjustments'!$D$2,'Funding Weight Adjustments'!D5,IF($B$3='Funding Weight Adjustments'!$E$2,'Funding Weight Adjustments'!E5,IF($B$3='Funding Weight Adjustments'!$B$2,'Funding Weight Adjustments'!B5,IF($B$3='Funding Weight Adjustments'!$C$2,'Funding Weight Adjustments'!C5,IF($B$3='Funding Weight Adjustments'!$H$2,'Funding Weight Adjustments'!H5,IF($B$3='Funding Weight Adjustments'!$I$2,'Funding Weight Adjustments'!I5,IF($B$3='Funding Weight Adjustments'!$F$2,'Funding Weight Adjustments'!F5,IF($B$3='Funding Weight Adjustments'!$G$2,'Funding Weight Adjustments'!G5))))))))</f>
        <v>1.23</v>
      </c>
      <c r="D10" s="63" t="s">
        <v>1006</v>
      </c>
      <c r="E10" s="64">
        <f>SUM(AO25:AO242)</f>
        <v>163391.43542451409</v>
      </c>
    </row>
    <row r="11" spans="1:5" x14ac:dyDescent="0.3">
      <c r="A11" s="61" t="s">
        <v>585</v>
      </c>
      <c r="B11" s="62">
        <f>IF($B$3='Funding Weight Adjustments'!$D$2,'Funding Weight Adjustments'!D6,IF($B$3='Funding Weight Adjustments'!$E$2,'Funding Weight Adjustments'!E6,IF($B$3='Funding Weight Adjustments'!$B$2,'Funding Weight Adjustments'!B6,IF($B$3='Funding Weight Adjustments'!$C$2,'Funding Weight Adjustments'!C6,IF($B$3='Funding Weight Adjustments'!$H$2,'Funding Weight Adjustments'!H6,IF($B$3='Funding Weight Adjustments'!$I$2,'Funding Weight Adjustments'!I6,IF($B$3='Funding Weight Adjustments'!$F$2,'Funding Weight Adjustments'!F6,IF($B$3='Funding Weight Adjustments'!$G$2,'Funding Weight Adjustments'!G6))))))))</f>
        <v>1.2</v>
      </c>
      <c r="D11" s="63" t="s">
        <v>594</v>
      </c>
      <c r="E11" s="65">
        <f>SUM(W25:W242)</f>
        <v>1647557700.5330462</v>
      </c>
    </row>
    <row r="12" spans="1:5" x14ac:dyDescent="0.3">
      <c r="A12" s="61" t="s">
        <v>581</v>
      </c>
      <c r="B12" s="62">
        <f>IF($B$3='Funding Weight Adjustments'!$D$2,'Funding Weight Adjustments'!D7,IF($B$3='Funding Weight Adjustments'!$E$2,'Funding Weight Adjustments'!E7,IF($B$3='Funding Weight Adjustments'!$B$2,'Funding Weight Adjustments'!B7,IF($B$3='Funding Weight Adjustments'!$C$2,'Funding Weight Adjustments'!C7,IF($B$3='Funding Weight Adjustments'!$H$2,'Funding Weight Adjustments'!H7,IF($B$3='Funding Weight Adjustments'!$I$2,'Funding Weight Adjustments'!I7,IF($B$3='Funding Weight Adjustments'!$F$2,'Funding Weight Adjustments'!F7,IF($B$3='Funding Weight Adjustments'!$G$2,'Funding Weight Adjustments'!G7))))))))</f>
        <v>2.97</v>
      </c>
      <c r="D12" s="63" t="s">
        <v>600</v>
      </c>
      <c r="E12" s="65">
        <f>SUM(Y25:Y242)</f>
        <v>62796303.956149295</v>
      </c>
    </row>
    <row r="13" spans="1:5" x14ac:dyDescent="0.3">
      <c r="A13" s="61" t="s">
        <v>583</v>
      </c>
      <c r="B13" s="62">
        <f>IF($B$3='Funding Weight Adjustments'!$D$2,'Funding Weight Adjustments'!D9,IF($B$3='Funding Weight Adjustments'!$E$2,'Funding Weight Adjustments'!E9,IF($B$3='Funding Weight Adjustments'!$B$2,'Funding Weight Adjustments'!B9,IF($B$3='Funding Weight Adjustments'!$C$2,'Funding Weight Adjustments'!C9,IF($B$3='Funding Weight Adjustments'!$H$2,'Funding Weight Adjustments'!H9,IF($B$3='Funding Weight Adjustments'!$I$2,'Funding Weight Adjustments'!I9,IF($B$3='Funding Weight Adjustments'!$F$2,'Funding Weight Adjustments'!F9,IF($B$3='Funding Weight Adjustments'!$G$2,'Funding Weight Adjustments'!G9))))))))</f>
        <v>1.58</v>
      </c>
      <c r="D13" s="63" t="s">
        <v>684</v>
      </c>
      <c r="E13" s="65">
        <f>SUM(AC25:AC242)</f>
        <v>9551507.035301799</v>
      </c>
    </row>
    <row r="14" spans="1:5" x14ac:dyDescent="0.3">
      <c r="A14" s="61" t="s">
        <v>588</v>
      </c>
      <c r="B14" s="62" t="str">
        <f>IF($B$3='Funding Weight Adjustments'!$D$2,'Funding Weight Adjustments'!D12,IF($B$3='Funding Weight Adjustments'!$E$2,'Funding Weight Adjustments'!E12,IF($B$3='Funding Weight Adjustments'!$B$2,'Funding Weight Adjustments'!B12,IF($B$3='Funding Weight Adjustments'!$C$2,'Funding Weight Adjustments'!C12,IF($B$3='Funding Weight Adjustments'!$H$2,'Funding Weight Adjustments'!H12,IF($B$3='Funding Weight Adjustments'!$I$2,'Funding Weight Adjustments'!I12,IF($B$3='Funding Weight Adjustments'!$F$2,'Funding Weight Adjustments'!F12,IF($B$3='Funding Weight Adjustments'!$G$2,'Funding Weight Adjustments'!G12))))))))</f>
        <v>-</v>
      </c>
      <c r="D14" s="63" t="s">
        <v>595</v>
      </c>
      <c r="E14" s="65">
        <v>1930</v>
      </c>
    </row>
    <row r="15" spans="1:5" x14ac:dyDescent="0.3">
      <c r="A15" s="61" t="s">
        <v>589</v>
      </c>
      <c r="B15" s="62">
        <f>IF($B$3='Funding Weight Adjustments'!$D$2,'Funding Weight Adjustments'!D13,IF($B$3='Funding Weight Adjustments'!$E$2,'Funding Weight Adjustments'!E13,IF($B$3='Funding Weight Adjustments'!$B$2,'Funding Weight Adjustments'!B13,IF($B$3='Funding Weight Adjustments'!$C$2,'Funding Weight Adjustments'!C13,IF($B$3='Funding Weight Adjustments'!$H$2,'Funding Weight Adjustments'!H13,IF($B$3='Funding Weight Adjustments'!$I$2,'Funding Weight Adjustments'!I13,IF($B$3='Funding Weight Adjustments'!$F$2,'Funding Weight Adjustments'!F13,IF($B$3='Funding Weight Adjustments'!$G$2,'Funding Weight Adjustments'!G13))))))))</f>
        <v>0.26</v>
      </c>
      <c r="D15" s="63" t="s">
        <v>596</v>
      </c>
      <c r="E15" s="65">
        <f>E9*E14</f>
        <v>169072593.40000013</v>
      </c>
    </row>
    <row r="16" spans="1:5" x14ac:dyDescent="0.3">
      <c r="A16" s="61" t="s">
        <v>590</v>
      </c>
      <c r="B16" s="62">
        <f>IF($B$3='Funding Weight Adjustments'!$D$2,'Funding Weight Adjustments'!D14,IF($B$3='Funding Weight Adjustments'!$E$2,'Funding Weight Adjustments'!E14,IF($B$3='Funding Weight Adjustments'!$B$2,'Funding Weight Adjustments'!B14,IF($B$3='Funding Weight Adjustments'!$C$2,'Funding Weight Adjustments'!C14,IF($B$3='Funding Weight Adjustments'!$H$2,'Funding Weight Adjustments'!H14,IF($B$3='Funding Weight Adjustments'!$I$2,'Funding Weight Adjustments'!I14,IF($B$3='Funding Weight Adjustments'!$F$2,'Funding Weight Adjustments'!F14,IF($B$3='Funding Weight Adjustments'!$G$2,'Funding Weight Adjustments'!G14))))))))</f>
        <v>0.12</v>
      </c>
      <c r="D16" s="63" t="s">
        <v>597</v>
      </c>
      <c r="E16" s="65">
        <f>(E11-E12-E15-E13)/E10</f>
        <v>8605.9424870602998</v>
      </c>
    </row>
    <row r="17" spans="1:57" x14ac:dyDescent="0.3">
      <c r="A17" s="61" t="s">
        <v>604</v>
      </c>
      <c r="B17" s="62">
        <f>IF($B$3='Funding Weight Adjustments'!$D$2,'Funding Weight Adjustments'!D15,IF($B$3='Funding Weight Adjustments'!$E$2,'Funding Weight Adjustments'!E15,IF($B$3='Funding Weight Adjustments'!$B$2,'Funding Weight Adjustments'!B15,IF($B$3='Funding Weight Adjustments'!$C$2,'Funding Weight Adjustments'!C15,IF($B$3='Funding Weight Adjustments'!$H$2,'Funding Weight Adjustments'!H15,IF($B$3='Funding Weight Adjustments'!$I$2,'Funding Weight Adjustments'!I15,IF($B$3='Funding Weight Adjustments'!$F$2,'Funding Weight Adjustments'!F15,IF($B$3='Funding Weight Adjustments'!$G$2,'Funding Weight Adjustments'!G15))))))))</f>
        <v>0.23</v>
      </c>
      <c r="D17" s="63" t="s">
        <v>677</v>
      </c>
      <c r="E17" s="65">
        <v>10160</v>
      </c>
    </row>
    <row r="18" spans="1:57" ht="15" thickBot="1" x14ac:dyDescent="0.35">
      <c r="A18" s="61" t="s">
        <v>605</v>
      </c>
      <c r="B18" s="62">
        <f>IF($B$3='Funding Weight Adjustments'!$D$2,'Funding Weight Adjustments'!D16,IF($B$3='Funding Weight Adjustments'!$E$2,'Funding Weight Adjustments'!E16,IF($B$3='Funding Weight Adjustments'!$B$2,'Funding Weight Adjustments'!B16,IF($B$3='Funding Weight Adjustments'!$C$2,'Funding Weight Adjustments'!C16,IF($B$3='Funding Weight Adjustments'!$H$2,'Funding Weight Adjustments'!H16,IF($B$3='Funding Weight Adjustments'!$I$2,'Funding Weight Adjustments'!I16,IF($B$3='Funding Weight Adjustments'!$F$2,'Funding Weight Adjustments'!F16,IF($B$3='Funding Weight Adjustments'!$G$2,'Funding Weight Adjustments'!G16))))))))</f>
        <v>0.17</v>
      </c>
      <c r="D18" s="66" t="s">
        <v>1004</v>
      </c>
      <c r="E18" s="67">
        <f>E9/E10</f>
        <v>0.53615037882736438</v>
      </c>
    </row>
    <row r="19" spans="1:57" ht="15" thickBot="1" x14ac:dyDescent="0.35">
      <c r="A19" s="68" t="s">
        <v>606</v>
      </c>
      <c r="B19" s="69">
        <f>IF($B$3='Funding Weight Adjustments'!$D$2,'Funding Weight Adjustments'!D17,IF($B$3='Funding Weight Adjustments'!$E$2,'Funding Weight Adjustments'!E17,IF($B$3='Funding Weight Adjustments'!$B$2,'Funding Weight Adjustments'!B17,IF($B$3='Funding Weight Adjustments'!$C$2,'Funding Weight Adjustments'!C17,IF($B$3='Funding Weight Adjustments'!$H$2,'Funding Weight Adjustments'!H17,IF($B$3='Funding Weight Adjustments'!$I$2,'Funding Weight Adjustments'!I17,IF($B$3='Funding Weight Adjustments'!$F$2,'Funding Weight Adjustments'!F17,IF($B$3='Funding Weight Adjustments'!$G$2,'Funding Weight Adjustments'!G17))))))))</f>
        <v>0.11</v>
      </c>
    </row>
    <row r="20" spans="1:57" ht="35.25" customHeight="1" thickBot="1" x14ac:dyDescent="0.35">
      <c r="A20" s="126" t="s">
        <v>1438</v>
      </c>
      <c r="B20" s="127"/>
    </row>
    <row r="22" spans="1:57" hidden="1" x14ac:dyDescent="0.3">
      <c r="A22" s="2">
        <v>1</v>
      </c>
      <c r="B22" s="2">
        <v>2</v>
      </c>
      <c r="C22" s="2">
        <v>3</v>
      </c>
      <c r="D22" s="2">
        <v>4</v>
      </c>
      <c r="E22" s="2">
        <v>5</v>
      </c>
      <c r="F22" s="2">
        <v>6</v>
      </c>
      <c r="G22" s="2">
        <v>7</v>
      </c>
      <c r="H22" s="2">
        <v>8</v>
      </c>
      <c r="I22" s="2">
        <v>9</v>
      </c>
      <c r="J22" s="2">
        <v>10</v>
      </c>
      <c r="K22" s="2">
        <v>11</v>
      </c>
      <c r="L22" s="2">
        <v>12</v>
      </c>
      <c r="M22" s="2">
        <v>13</v>
      </c>
      <c r="N22" s="2">
        <v>14</v>
      </c>
      <c r="O22" s="2">
        <v>18</v>
      </c>
      <c r="P22" s="2">
        <v>19</v>
      </c>
      <c r="Q22" s="2">
        <v>20</v>
      </c>
      <c r="R22" s="2">
        <v>21</v>
      </c>
      <c r="S22" s="2">
        <v>22</v>
      </c>
      <c r="T22" s="2">
        <v>27</v>
      </c>
      <c r="U22" s="2">
        <v>28</v>
      </c>
      <c r="V22" s="2">
        <v>32</v>
      </c>
      <c r="W22" s="2">
        <v>33</v>
      </c>
      <c r="X22" s="2">
        <v>34</v>
      </c>
      <c r="Y22" s="2">
        <v>35</v>
      </c>
      <c r="Z22" s="2">
        <v>36</v>
      </c>
      <c r="AA22" s="2">
        <v>37</v>
      </c>
      <c r="AB22" s="2">
        <v>38</v>
      </c>
      <c r="AC22" s="2">
        <v>39</v>
      </c>
      <c r="AD22" s="2">
        <v>40</v>
      </c>
      <c r="AE22" s="2">
        <v>41</v>
      </c>
      <c r="AF22" s="2">
        <v>42</v>
      </c>
      <c r="AG22" s="2">
        <v>43</v>
      </c>
      <c r="AH22" s="2">
        <v>44</v>
      </c>
      <c r="AI22" s="2">
        <v>45</v>
      </c>
      <c r="AJ22" s="2">
        <v>46</v>
      </c>
      <c r="AK22" s="2">
        <v>47</v>
      </c>
      <c r="AL22" s="2">
        <v>48</v>
      </c>
      <c r="AM22" s="2">
        <v>49</v>
      </c>
      <c r="AN22" s="2">
        <v>50</v>
      </c>
      <c r="AO22" s="2">
        <v>51</v>
      </c>
      <c r="AP22" s="2">
        <v>52</v>
      </c>
      <c r="AQ22" s="2">
        <v>53</v>
      </c>
      <c r="AR22" s="2">
        <v>54</v>
      </c>
      <c r="AS22" s="2">
        <v>55</v>
      </c>
      <c r="AT22" s="2">
        <v>56</v>
      </c>
      <c r="AU22" s="2">
        <v>57</v>
      </c>
      <c r="AV22" s="2">
        <v>58</v>
      </c>
      <c r="AW22" s="2">
        <v>59</v>
      </c>
      <c r="AX22" s="2">
        <v>60</v>
      </c>
      <c r="AY22" s="2">
        <v>61</v>
      </c>
      <c r="AZ22" s="2">
        <v>62</v>
      </c>
      <c r="BA22" s="2">
        <v>63</v>
      </c>
      <c r="BB22" s="2">
        <v>64</v>
      </c>
      <c r="BC22" s="2">
        <v>65</v>
      </c>
      <c r="BD22" s="2">
        <v>66</v>
      </c>
      <c r="BE22" s="2">
        <v>67</v>
      </c>
    </row>
    <row r="23" spans="1:57" s="74" customFormat="1" ht="81.75" hidden="1" customHeight="1" x14ac:dyDescent="0.3">
      <c r="A23" s="70" t="s">
        <v>593</v>
      </c>
      <c r="B23" s="70" t="s">
        <v>601</v>
      </c>
      <c r="C23" s="70" t="s">
        <v>602</v>
      </c>
      <c r="D23" s="70" t="s">
        <v>603</v>
      </c>
      <c r="E23" s="70" t="s">
        <v>612</v>
      </c>
      <c r="F23" s="70" t="s">
        <v>998</v>
      </c>
      <c r="G23" s="70" t="s">
        <v>993</v>
      </c>
      <c r="H23" s="70" t="s">
        <v>989</v>
      </c>
      <c r="I23" s="70" t="s">
        <v>990</v>
      </c>
      <c r="J23" s="70" t="s">
        <v>584</v>
      </c>
      <c r="K23" s="70" t="s">
        <v>585</v>
      </c>
      <c r="L23" s="70" t="s">
        <v>613</v>
      </c>
      <c r="M23" s="70" t="s">
        <v>614</v>
      </c>
      <c r="N23" s="70" t="s">
        <v>615</v>
      </c>
      <c r="O23" s="70" t="s">
        <v>617</v>
      </c>
      <c r="P23" s="70" t="s">
        <v>618</v>
      </c>
      <c r="Q23" s="70" t="s">
        <v>619</v>
      </c>
      <c r="R23" s="70" t="s">
        <v>974</v>
      </c>
      <c r="S23" s="70" t="s">
        <v>975</v>
      </c>
      <c r="T23" s="70" t="s">
        <v>607</v>
      </c>
      <c r="U23" s="70" t="s">
        <v>608</v>
      </c>
      <c r="V23" s="70" t="s">
        <v>609</v>
      </c>
      <c r="W23" s="70" t="s">
        <v>685</v>
      </c>
      <c r="X23" s="70" t="s">
        <v>610</v>
      </c>
      <c r="Y23" s="70" t="s">
        <v>611</v>
      </c>
      <c r="Z23" s="70" t="s">
        <v>622</v>
      </c>
      <c r="AA23" s="70" t="s">
        <v>686</v>
      </c>
      <c r="AB23" s="70" t="s">
        <v>687</v>
      </c>
      <c r="AC23" s="70" t="s">
        <v>688</v>
      </c>
      <c r="AD23" s="70" t="s">
        <v>689</v>
      </c>
      <c r="AE23" s="70" t="s">
        <v>994</v>
      </c>
      <c r="AF23" s="70" t="s">
        <v>616</v>
      </c>
      <c r="AG23" s="70" t="s">
        <v>692</v>
      </c>
      <c r="AH23" s="70" t="s">
        <v>693</v>
      </c>
      <c r="AI23" s="71" t="s">
        <v>985</v>
      </c>
      <c r="AJ23" s="72" t="s">
        <v>987</v>
      </c>
      <c r="AK23" s="72" t="s">
        <v>991</v>
      </c>
      <c r="AL23" s="72" t="s">
        <v>992</v>
      </c>
      <c r="AM23" s="72" t="s">
        <v>996</v>
      </c>
      <c r="AN23" s="72" t="s">
        <v>997</v>
      </c>
      <c r="AO23" s="72" t="s">
        <v>592</v>
      </c>
      <c r="AP23" s="72" t="s">
        <v>995</v>
      </c>
      <c r="AQ23" s="72" t="s">
        <v>626</v>
      </c>
      <c r="AR23" s="72" t="s">
        <v>623</v>
      </c>
      <c r="AS23" s="73" t="s">
        <v>627</v>
      </c>
      <c r="AT23" s="73" t="s">
        <v>628</v>
      </c>
      <c r="AU23" s="73" t="s">
        <v>690</v>
      </c>
      <c r="AV23" s="73" t="s">
        <v>598</v>
      </c>
      <c r="AW23" s="72" t="s">
        <v>629</v>
      </c>
      <c r="AX23" s="72" t="s">
        <v>630</v>
      </c>
      <c r="AY23" s="72" t="s">
        <v>631</v>
      </c>
      <c r="AZ23" s="72" t="s">
        <v>691</v>
      </c>
      <c r="BA23" s="72" t="s">
        <v>632</v>
      </c>
      <c r="BB23" s="72" t="s">
        <v>633</v>
      </c>
      <c r="BC23" s="72" t="s">
        <v>620</v>
      </c>
      <c r="BD23" s="72" t="s">
        <v>625</v>
      </c>
      <c r="BE23" s="72" t="s">
        <v>624</v>
      </c>
    </row>
    <row r="24" spans="1:57" ht="86.4" x14ac:dyDescent="0.3">
      <c r="A24" s="70" t="str">
        <f>_xlfn.CONCAT(A22," - ",A23)</f>
        <v>1 - FY 2018 LEAID</v>
      </c>
      <c r="B24" s="70" t="str">
        <f t="shared" ref="B24:BE24" si="0">_xlfn.CONCAT(B22," - ",B23)</f>
        <v>2 - LEA Name</v>
      </c>
      <c r="C24" s="70" t="str">
        <f t="shared" si="0"/>
        <v>3 - SU ID</v>
      </c>
      <c r="D24" s="70" t="str">
        <f t="shared" si="0"/>
        <v>4 - SU Name</v>
      </c>
      <c r="E24" s="70" t="str">
        <f t="shared" si="0"/>
        <v>5 - pk-12 Enrollment (District)</v>
      </c>
      <c r="F24" s="70" t="str">
        <f t="shared" si="0"/>
        <v>6 - Poverty Rate (From EP Calc)</v>
      </c>
      <c r="G24" s="70" t="str">
        <f t="shared" si="0"/>
        <v>7 - LEP Count</v>
      </c>
      <c r="H24" s="70" t="str">
        <f t="shared" si="0"/>
        <v>8 - PreK Students</v>
      </c>
      <c r="I24" s="70" t="str">
        <f t="shared" si="0"/>
        <v>9 - K-5 Students</v>
      </c>
      <c r="J24" s="70" t="str">
        <f t="shared" si="0"/>
        <v>10 - Middle School Students</v>
      </c>
      <c r="K24" s="70" t="str">
        <f t="shared" si="0"/>
        <v>11 - High School Students</v>
      </c>
      <c r="L24" s="70" t="str">
        <f t="shared" si="0"/>
        <v>12 - High Incidence Disability % (District)</v>
      </c>
      <c r="M24" s="70" t="str">
        <f t="shared" si="0"/>
        <v>13 - Low Incidence Disability % (District)</v>
      </c>
      <c r="N24" s="70" t="str">
        <f t="shared" si="0"/>
        <v>14 - Enrollment &lt;100 (District)</v>
      </c>
      <c r="O24" s="70" t="str">
        <f t="shared" si="0"/>
        <v>18 - Sparsity Category 1 (&lt;36) (District)</v>
      </c>
      <c r="P24" s="70" t="str">
        <f t="shared" si="0"/>
        <v>19 - Sparsity Category 2 (36 to 54.9) (District)</v>
      </c>
      <c r="Q24" s="70" t="str">
        <f t="shared" si="0"/>
        <v>20 - Sparsity Cateogory 3 (55 to 100) (District)</v>
      </c>
      <c r="R24" s="70" t="str">
        <f t="shared" si="0"/>
        <v>21 - Sparsity &lt;100</v>
      </c>
      <c r="S24" s="70" t="str">
        <f t="shared" si="0"/>
        <v>22 - Sparsity &lt;55</v>
      </c>
      <c r="T24" s="70" t="str">
        <f t="shared" si="0"/>
        <v>27 - Enrollment under 100 (School)</v>
      </c>
      <c r="U24" s="70" t="str">
        <f t="shared" si="0"/>
        <v>28 - Enrollment 101 to 250 (School)</v>
      </c>
      <c r="V24" s="70" t="str">
        <f t="shared" si="0"/>
        <v>32 - Total Spending (Less Transp) (District)</v>
      </c>
      <c r="W24" s="70" t="str">
        <f t="shared" si="0"/>
        <v>33 - Total Spending (w/ Transp) (District)</v>
      </c>
      <c r="X24" s="70" t="str">
        <f t="shared" si="0"/>
        <v>34 - Federal Spending PP (District)</v>
      </c>
      <c r="Y24" s="70" t="str">
        <f t="shared" si="0"/>
        <v>35 - Total Federal Spending (District)</v>
      </c>
      <c r="Z24" s="70" t="str">
        <f t="shared" si="0"/>
        <v>36 - Revenue Exclusions PP (District)</v>
      </c>
      <c r="AA24" s="70" t="str">
        <f t="shared" si="0"/>
        <v>37 - Total Revenue Exclusions (District)</v>
      </c>
      <c r="AB24" s="70" t="str">
        <f t="shared" si="0"/>
        <v>38 - Transportation Per Pupil (District)</v>
      </c>
      <c r="AC24" s="70" t="str">
        <f t="shared" si="0"/>
        <v>39 - Total Transportation Spending (District)</v>
      </c>
      <c r="AD24" s="70" t="str">
        <f t="shared" si="0"/>
        <v>40 - Actual Weighted Pupils (District)</v>
      </c>
      <c r="AE24" s="70" t="str">
        <f t="shared" si="0"/>
        <v>41 - Actual Equalized Pupils (non-TORO)</v>
      </c>
      <c r="AF24" s="70" t="str">
        <f t="shared" si="0"/>
        <v>42 - Actual Spending PP (District)</v>
      </c>
      <c r="AG24" s="70" t="str">
        <f t="shared" si="0"/>
        <v>43 - Actual Spending per Actual Equalized Pupil (Excluding Revenue)</v>
      </c>
      <c r="AH24" s="70" t="str">
        <f t="shared" si="0"/>
        <v xml:space="preserve">44 - Equalized Homestead Tax Based on Actual Spending and Actual Equalized Pupils </v>
      </c>
      <c r="AI24" s="70" t="str">
        <f t="shared" si="0"/>
        <v>45 - LT Unweighted ADM</v>
      </c>
      <c r="AJ24" s="75" t="str">
        <f t="shared" si="0"/>
        <v>46 - Grade Weighted ADM</v>
      </c>
      <c r="AK24" s="75" t="str">
        <f t="shared" si="0"/>
        <v>47 - Poverty Added Weighted Pupils</v>
      </c>
      <c r="AL24" s="75" t="str">
        <f t="shared" si="0"/>
        <v>48 - ELL Added Weighted Pupils</v>
      </c>
      <c r="AM24" s="75" t="str">
        <f t="shared" si="0"/>
        <v>49 - District / School Scale  Added Weighted Pupils</v>
      </c>
      <c r="AN24" s="75" t="str">
        <f t="shared" si="0"/>
        <v>50 - Sparsity Added Weighted Pupils</v>
      </c>
      <c r="AO24" s="75" t="str">
        <f t="shared" si="0"/>
        <v>51 - Total Weighted Pupils</v>
      </c>
      <c r="AP24" s="75" t="str">
        <f t="shared" si="0"/>
        <v>52 - Estimated Equalized Pupils</v>
      </c>
      <c r="AQ24" s="75" t="str">
        <f t="shared" si="0"/>
        <v>53 - Actual Spending per Equalized Pupil (Excluding Revenue)</v>
      </c>
      <c r="AR24" s="75" t="str">
        <f t="shared" si="0"/>
        <v>54 - Equalized Homestead Tax Rate Using Actual Spending</v>
      </c>
      <c r="AS24" s="75" t="str">
        <f t="shared" si="0"/>
        <v>55 - Special Education Funding</v>
      </c>
      <c r="AT24" s="75" t="str">
        <f t="shared" si="0"/>
        <v>56 - Federal Funding</v>
      </c>
      <c r="AU24" s="75" t="str">
        <f t="shared" si="0"/>
        <v>57 - Transportation Funding</v>
      </c>
      <c r="AV24" s="75" t="str">
        <f t="shared" si="0"/>
        <v>58 - Weighted Funding</v>
      </c>
      <c r="AW24" s="75" t="str">
        <f t="shared" si="0"/>
        <v>59 - Total Funding (If distributed according to weights)</v>
      </c>
      <c r="AX24" s="75" t="str">
        <f t="shared" si="0"/>
        <v>60 - Special Education Funding PP</v>
      </c>
      <c r="AY24" s="75" t="str">
        <f t="shared" si="0"/>
        <v>61 - Federal Funding PP</v>
      </c>
      <c r="AZ24" s="75" t="str">
        <f t="shared" si="0"/>
        <v>62 - Transportation Funding PP</v>
      </c>
      <c r="BA24" s="75" t="str">
        <f t="shared" si="0"/>
        <v>63 - Weighted Funding PP</v>
      </c>
      <c r="BB24" s="75" t="str">
        <f t="shared" si="0"/>
        <v>64 - Total Funding PP (If distributed according to weights)</v>
      </c>
      <c r="BC24" s="75" t="str">
        <f t="shared" si="0"/>
        <v>65 - PP Difference From Actual</v>
      </c>
      <c r="BD24" s="75" t="str">
        <f t="shared" si="0"/>
        <v>66 - Education Spending per Equalized Pupil Using Proposed Weighted Funding (Excluding Revenue)</v>
      </c>
      <c r="BE24" s="75" t="str">
        <f t="shared" si="0"/>
        <v>67 - Equalized Homestead Tax Rate Using Weighted Funding</v>
      </c>
    </row>
    <row r="25" spans="1:57" x14ac:dyDescent="0.3">
      <c r="A25" s="76" t="str">
        <f>'Data Export'!A2</f>
        <v>T002</v>
      </c>
      <c r="B25" s="76" t="str">
        <f>'Data Export'!B2</f>
        <v>Albany</v>
      </c>
      <c r="C25" s="76" t="str">
        <f>'Data Export'!C2</f>
        <v>34</v>
      </c>
      <c r="D25" s="76" t="str">
        <f>'Data Export'!D2</f>
        <v>Orleans Central SU</v>
      </c>
      <c r="E25" s="77">
        <f>'Data Export'!E2</f>
        <v>88.86</v>
      </c>
      <c r="F25" s="78">
        <f>'Data Export'!AU2</f>
        <v>0.27850000000000003</v>
      </c>
      <c r="G25" s="78">
        <f>'Data Export'!AT2</f>
        <v>0</v>
      </c>
      <c r="H25" s="79">
        <f>'Data Export'!AR2</f>
        <v>9</v>
      </c>
      <c r="I25" s="79">
        <f t="shared" ref="I25:I88" si="1">AI25-SUM(H25,J25,K25)</f>
        <v>58.845466995239263</v>
      </c>
      <c r="J25" s="79">
        <f>'Data Export'!AV2</f>
        <v>17.804533004760742</v>
      </c>
      <c r="K25" s="79">
        <f>'Data Export'!AW2</f>
        <v>0</v>
      </c>
      <c r="L25" s="78">
        <f>'Data Export'!J2</f>
        <v>0.18191909790039063</v>
      </c>
      <c r="M25" s="78">
        <f>'Data Export'!K2</f>
        <v>9.2460073530673981E-2</v>
      </c>
      <c r="N25" s="76">
        <f>'Data Export'!L2</f>
        <v>1</v>
      </c>
      <c r="O25" s="77">
        <f>'Data Export'!P2</f>
        <v>1</v>
      </c>
      <c r="P25" s="77">
        <f>'Data Export'!Q2</f>
        <v>0</v>
      </c>
      <c r="Q25" s="77">
        <f>'Data Export'!R2</f>
        <v>0</v>
      </c>
      <c r="R25" s="77">
        <f>SUM(O25:Q25)</f>
        <v>1</v>
      </c>
      <c r="S25" s="77">
        <f>SUM(O25:P25)</f>
        <v>1</v>
      </c>
      <c r="T25" s="80">
        <f>'Data Export'!Z2</f>
        <v>1</v>
      </c>
      <c r="U25" s="80">
        <f>'Data Export'!AA2</f>
        <v>0</v>
      </c>
      <c r="V25" s="81">
        <f>'Data Export'!AH2</f>
        <v>1583614.125</v>
      </c>
      <c r="W25" s="81">
        <f t="shared" ref="W25:W88" si="2">AF25*E25</f>
        <v>1614478.0754296875</v>
      </c>
      <c r="X25" s="81">
        <f>'Data Export'!AI2</f>
        <v>1326.2659912109375</v>
      </c>
      <c r="Y25" s="81">
        <f t="shared" ref="Y25:Y88" si="3">X25*E25</f>
        <v>117851.9959790039</v>
      </c>
      <c r="Z25" s="81">
        <f>'Data Export'!AJ2</f>
        <v>2713.201171875</v>
      </c>
      <c r="AA25" s="82">
        <f t="shared" ref="AA25:AA88" si="4">Z25*E25</f>
        <v>241095.05613281249</v>
      </c>
      <c r="AB25" s="81">
        <f>'Data Export'!AO2</f>
        <v>347.3328857421875</v>
      </c>
      <c r="AC25" s="81">
        <f t="shared" ref="AC25:AC88" si="5">AB25*E25</f>
        <v>30864.000227050779</v>
      </c>
      <c r="AD25" s="77">
        <f>'Data Export'!AK2</f>
        <v>88.579999999999984</v>
      </c>
      <c r="AE25" s="77">
        <f>'Data Export'!AL2</f>
        <v>82.65</v>
      </c>
      <c r="AF25" s="81">
        <f>'Data Export'!AN2</f>
        <v>18168.783203125</v>
      </c>
      <c r="AG25" s="81">
        <f>(W25-AA25)/AE25</f>
        <v>16616.85443795372</v>
      </c>
      <c r="AH25" s="80">
        <f t="shared" ref="AH25:AH88" si="6">AG25/$E$17</f>
        <v>1.6355171690899331</v>
      </c>
      <c r="AI25" s="83">
        <f>'Data Export'!AS2</f>
        <v>85.65</v>
      </c>
      <c r="AJ25" s="84">
        <f t="shared" ref="AJ25:AJ88" si="7">H25*$B$9+I25*1+J25*$B$10+K25*$B$11</f>
        <v>84.885042591094972</v>
      </c>
      <c r="AK25" s="84">
        <f t="shared" ref="AK25:AK88" si="8">$B$12*F25*AJ25</f>
        <v>70.212238554011265</v>
      </c>
      <c r="AL25" s="84">
        <f t="shared" ref="AL25:AL88" si="9">G25*$B$13</f>
        <v>0</v>
      </c>
      <c r="AM25" s="84">
        <f>IF($B$5="No",IF($B$3='Funding Weight Adjustments'!$D$2,$B$14*N25*AI25,IF($B$3='Funding Weight Adjustments'!$E$2,$B$14*N25*AI25,IF($B$3='Funding Weight Adjustments'!$B$2,$B$15*T25*AI25+$B$16*U25*AI25,IF($B$3='Funding Weight Adjustments'!$C$2,$B$15*T25*AI25+$B$16*U25*AI25,IF($B$3='Funding Weight Adjustments'!$H$2,$B$14*N25*AI25,IF($B$3='Funding Weight Adjustments'!$I$2,$B$14*N25*AI25,IF($B$3='Funding Weight Adjustments'!$F$2,$B$15*T25*AI25+$B$16*U25*AI25,IF($B$3='Funding Weight Adjustments'!$G$2,$B$15*T25*AI25+$B$16*U25*AI25)))))))),IF($B$5="Sparsity&lt;100",IF(R25=0,0,IF($B$3='Funding Weight Adjustments'!$D$2,$B$14*N25*AI25,IF($B$3='Funding Weight Adjustments'!$E$2,$B$14*N25*AI25,IF($B$3='Funding Weight Adjustments'!$B$2,$B$15*T25*AI25+$B$16*U25*AI25,IF($B$3='Funding Weight Adjustments'!$C$2,$B$15*T25*AI25+$B$16*U25*AI25,IF($B$3='Funding Weight Adjustments'!$H$2,$B$14*N25*AI25,IF($B$3='Funding Weight Adjustments'!$I$2,$B$14*N25*AI25,IF($B$3='Funding Weight Adjustments'!$F$2,$B$15*T25*AI25+$B$16*U25*AI25,IF($B$3='Funding Weight Adjustments'!$G$2,$B$15*T25*AI25+$B$16*U25*AI25))))))))),IF($B$5="Sparsity&lt;55",IF(S25=0,0,IF($B$3='Funding Weight Adjustments'!$D$2,$B$14*N25*AI25,IF($B$3='Funding Weight Adjustments'!$E$2,$B$14*N25*AI25,IF($B$3='Funding Weight Adjustments'!$B$2,$B$15*T25*AI25+$B$16*U25*AI25,IF($B$3='Funding Weight Adjustments'!$C$2,$B$15*T25*AI25+$B$16*U25*AI25,IF($B$3='Funding Weight Adjustments'!$H$2,$B$14*N25*AI25,IF($B$3='Funding Weight Adjustments'!$I$2,$B$14*N25*AI25,IF($B$3='Funding Weight Adjustments'!$F$2,$B$15*T25*AI25+$B$16*U25*AI25,IF($B$3='Funding Weight Adjustments'!$G$2,$B$15*T25*AI25+$B$16*U25*AI25))))))))))))</f>
        <v>22.269000000000002</v>
      </c>
      <c r="AN25" s="84">
        <f t="shared" ref="AN25:AN88" si="10">$B$17*O25*AI25+$B$18*P25*AI25+$B$19*Q25*AI25</f>
        <v>19.6995</v>
      </c>
      <c r="AO25" s="84">
        <f>SUM(AJ25:AN25)</f>
        <v>197.06578114510626</v>
      </c>
      <c r="AP25" s="84">
        <f t="shared" ref="AP25:AP88" si="11">AO25*$E$18</f>
        <v>105.6568932148592</v>
      </c>
      <c r="AQ25" s="85">
        <f t="shared" ref="AQ25:AQ88" si="12">IF(AP25="-","-",(W25-AA25)/AP25)</f>
        <v>12998.517915002705</v>
      </c>
      <c r="AR25" s="86">
        <f t="shared" ref="AR25:AR88" si="13">IF(AQ25="-","-",AQ25/$E$17)</f>
        <v>1.2793816845475103</v>
      </c>
      <c r="AS25" s="85">
        <f>IF(AO25="-","-",IF($B$3='Funding Weight Adjustments'!$D$2,AI25*$E$14,IF($B$3='Funding Weight Adjustments'!$E$2,AP25*$E$14,IF($B$3='Funding Weight Adjustments'!$B$2,AI25*$E$14,IF(Simulation!$B$3='Funding Weight Adjustments'!$C$2,AP25*$E$14,IF($B$3='Funding Weight Adjustments'!$H$2,AI25*$E$14,IF($B$3='Funding Weight Adjustments'!$I$2,AP25*$E$14,IF($B$3='Funding Weight Adjustments'!$F$2,AI25*$E$14,IF(Simulation!$B$3='Funding Weight Adjustments'!$G$2,AP25*$E$14)))))))))</f>
        <v>203917.80390467824</v>
      </c>
      <c r="AT25" s="85">
        <f t="shared" ref="AT25:AT88" si="14">Y25</f>
        <v>117851.9959790039</v>
      </c>
      <c r="AU25" s="85">
        <f t="shared" ref="AU25:AU88" si="15">AC25</f>
        <v>30864.000227050779</v>
      </c>
      <c r="AV25" s="85">
        <f>IF(AO25="-","-",IF($B$3='Funding Weight Adjustments'!$D$2,AO25*$E$16,IF($B$3='Funding Weight Adjustments'!$E$2,AO25*$E$16,IF($B$3='Funding Weight Adjustments'!$B$2,AO25*$E$16,IF(Simulation!$B$3='Funding Weight Adjustments'!$C$2,AO25*$E$16,IF($B$3='Funding Weight Adjustments'!$H$2,AO25*$E$16,IF($B$3='Funding Weight Adjustments'!$I$2,AO25*$E$16,IF($B$3='Funding Weight Adjustments'!$F$2,AO25*$E$16,IF(Simulation!$B$3='Funding Weight Adjustments'!$G$2,AO25*$E$16)))))))))</f>
        <v>1695936.7787023964</v>
      </c>
      <c r="AW25" s="85">
        <f t="shared" ref="AW25:AW88" si="16">SUM(AS25:AV25)</f>
        <v>2048570.5788131293</v>
      </c>
      <c r="AX25" s="85">
        <f t="shared" ref="AX25:AX88" si="17">AS25/$E25</f>
        <v>2294.8211107886364</v>
      </c>
      <c r="AY25" s="85">
        <f t="shared" ref="AY25:AY88" si="18">AT25/$E25</f>
        <v>1326.2659912109375</v>
      </c>
      <c r="AZ25" s="85">
        <f t="shared" ref="AZ25:AZ88" si="19">AU25/$E25</f>
        <v>347.3328857421875</v>
      </c>
      <c r="BA25" s="85">
        <f t="shared" ref="BA25:BA88" si="20">AV25/$E25</f>
        <v>19085.491545154135</v>
      </c>
      <c r="BB25" s="85">
        <f t="shared" ref="BB25:BB88" si="21">AW25/$E25</f>
        <v>23053.911532895898</v>
      </c>
      <c r="BC25" s="85">
        <f t="shared" ref="BC25:BC88" si="22">IF(BB25="-","-",BB25-AF25)</f>
        <v>4885.1283297708978</v>
      </c>
      <c r="BD25" s="85">
        <f t="shared" ref="BD25:BD56" si="23">IF(AP25="-","-",(AW25-AA25)/AP25)</f>
        <v>17107.028871317598</v>
      </c>
      <c r="BE25" s="86">
        <f t="shared" ref="BE25:BE56" si="24">IF(BD25="-","-",BD25/$E$17)</f>
        <v>1.683762684184803</v>
      </c>
    </row>
    <row r="26" spans="1:57" x14ac:dyDescent="0.3">
      <c r="A26" s="76" t="str">
        <f>'Data Export'!A3</f>
        <v>T003</v>
      </c>
      <c r="B26" s="76" t="str">
        <f>'Data Export'!B3</f>
        <v>Alburgh</v>
      </c>
      <c r="C26" s="76" t="str">
        <f>'Data Export'!C3</f>
        <v>24</v>
      </c>
      <c r="D26" s="76" t="str">
        <f>'Data Export'!D3</f>
        <v>Grand Isle SU</v>
      </c>
      <c r="E26" s="77">
        <f>'Data Export'!E3</f>
        <v>299.43</v>
      </c>
      <c r="F26" s="78">
        <f>'Data Export'!AU3</f>
        <v>0.3155</v>
      </c>
      <c r="G26" s="78">
        <f>'Data Export'!AT3</f>
        <v>1</v>
      </c>
      <c r="H26" s="79">
        <f>'Data Export'!AR3</f>
        <v>20.5</v>
      </c>
      <c r="I26" s="79">
        <f t="shared" si="1"/>
        <v>178.00292816162107</v>
      </c>
      <c r="J26" s="79">
        <f>'Data Export'!AV3</f>
        <v>94.647071838378906</v>
      </c>
      <c r="K26" s="79">
        <f>'Data Export'!AW3</f>
        <v>0</v>
      </c>
      <c r="L26" s="78">
        <f>'Data Export'!J3</f>
        <v>0.10959824174642563</v>
      </c>
      <c r="M26" s="78">
        <f>'Data Export'!K3</f>
        <v>6.3373453915119171E-2</v>
      </c>
      <c r="N26" s="76">
        <f>'Data Export'!L3</f>
        <v>0</v>
      </c>
      <c r="O26" s="77">
        <f>'Data Export'!P3</f>
        <v>0</v>
      </c>
      <c r="P26" s="77">
        <f>'Data Export'!Q3</f>
        <v>1</v>
      </c>
      <c r="Q26" s="77">
        <f>'Data Export'!R3</f>
        <v>0</v>
      </c>
      <c r="R26" s="77">
        <f t="shared" ref="R26:R89" si="25">SUM(O26:Q26)</f>
        <v>1</v>
      </c>
      <c r="S26" s="77">
        <f t="shared" ref="S26:S89" si="26">SUM(O26:P26)</f>
        <v>1</v>
      </c>
      <c r="T26" s="80">
        <f>'Data Export'!Z3</f>
        <v>0</v>
      </c>
      <c r="U26" s="80">
        <f>'Data Export'!AA3</f>
        <v>1</v>
      </c>
      <c r="V26" s="81">
        <f>'Data Export'!AH3</f>
        <v>5611189</v>
      </c>
      <c r="W26" s="81">
        <f t="shared" si="2"/>
        <v>5611188.953847656</v>
      </c>
      <c r="X26" s="81">
        <f>'Data Export'!AI3</f>
        <v>0</v>
      </c>
      <c r="Y26" s="81">
        <f t="shared" si="3"/>
        <v>0</v>
      </c>
      <c r="Z26" s="81">
        <f>'Data Export'!AJ3</f>
        <v>2836.9169921875</v>
      </c>
      <c r="AA26" s="81">
        <f t="shared" si="4"/>
        <v>849458.05497070309</v>
      </c>
      <c r="AB26" s="81">
        <f>'Data Export'!AO3</f>
        <v>0</v>
      </c>
      <c r="AC26" s="81">
        <f t="shared" si="5"/>
        <v>0</v>
      </c>
      <c r="AD26" s="77">
        <f>'Data Export'!AK3</f>
        <v>323.02000000000004</v>
      </c>
      <c r="AE26" s="77">
        <f>'Data Export'!AL3</f>
        <v>301.39</v>
      </c>
      <c r="AF26" s="81">
        <f>'Data Export'!AN3</f>
        <v>18739.568359375</v>
      </c>
      <c r="AG26" s="81">
        <f t="shared" ref="AG26:AG88" si="27">(W26-AA26)/AE26</f>
        <v>15799.233215690478</v>
      </c>
      <c r="AH26" s="80">
        <f t="shared" si="6"/>
        <v>1.555042639339614</v>
      </c>
      <c r="AI26" s="83">
        <f>'Data Export'!AS3</f>
        <v>293.14999999999998</v>
      </c>
      <c r="AJ26" s="84">
        <f t="shared" si="7"/>
        <v>303.84882652282715</v>
      </c>
      <c r="AK26" s="84">
        <f t="shared" si="8"/>
        <v>284.71698516081739</v>
      </c>
      <c r="AL26" s="84">
        <f t="shared" si="9"/>
        <v>1.58</v>
      </c>
      <c r="AM26" s="84">
        <f>IF($B$5="No",IF($B$3='Funding Weight Adjustments'!$D$2,$B$14*N26*AI26,IF($B$3='Funding Weight Adjustments'!$E$2,$B$14*N26*AI26,IF($B$3='Funding Weight Adjustments'!$B$2,$B$15*T26*AI26+$B$16*U26*AI26,IF($B$3='Funding Weight Adjustments'!$C$2,$B$15*T26*AI26+$B$16*U26*AI26,IF($B$3='Funding Weight Adjustments'!$H$2,$B$14*N26*AI26,IF($B$3='Funding Weight Adjustments'!$I$2,$B$14*N26*AI26,IF($B$3='Funding Weight Adjustments'!$F$2,$B$15*T26*AI26+$B$16*U26*AI26,IF($B$3='Funding Weight Adjustments'!$G$2,$B$15*T26*AI26+$B$16*U26*AI26)))))))),IF($B$5="Sparsity&lt;100",IF(R26=0,0,IF($B$3='Funding Weight Adjustments'!$D$2,$B$14*N26*AI26,IF($B$3='Funding Weight Adjustments'!$E$2,$B$14*N26*AI26,IF($B$3='Funding Weight Adjustments'!$B$2,$B$15*T26*AI26+$B$16*U26*AI26,IF($B$3='Funding Weight Adjustments'!$C$2,$B$15*T26*AI26+$B$16*U26*AI26,IF($B$3='Funding Weight Adjustments'!$H$2,$B$14*N26*AI26,IF($B$3='Funding Weight Adjustments'!$I$2,$B$14*N26*AI26,IF($B$3='Funding Weight Adjustments'!$F$2,$B$15*T26*AI26+$B$16*U26*AI26,IF($B$3='Funding Weight Adjustments'!$G$2,$B$15*T26*AI26+$B$16*U26*AI26))))))))),IF($B$5="Sparsity&lt;55",IF(S26=0,0,IF($B$3='Funding Weight Adjustments'!$D$2,$B$14*N26*AI26,IF($B$3='Funding Weight Adjustments'!$E$2,$B$14*N26*AI26,IF($B$3='Funding Weight Adjustments'!$B$2,$B$15*T26*AI26+$B$16*U26*AI26,IF($B$3='Funding Weight Adjustments'!$C$2,$B$15*T26*AI26+$B$16*U26*AI26,IF($B$3='Funding Weight Adjustments'!$H$2,$B$14*N26*AI26,IF($B$3='Funding Weight Adjustments'!$I$2,$B$14*N26*AI26,IF($B$3='Funding Weight Adjustments'!$F$2,$B$15*T26*AI26+$B$16*U26*AI26,IF($B$3='Funding Weight Adjustments'!$G$2,$B$15*T26*AI26+$B$16*U26*AI26))))))))))))</f>
        <v>35.177999999999997</v>
      </c>
      <c r="AN26" s="84">
        <f t="shared" si="10"/>
        <v>49.835500000000003</v>
      </c>
      <c r="AO26" s="84">
        <f t="shared" ref="AO26:AO89" si="28">SUM(AJ26:AN26)</f>
        <v>675.15931168364466</v>
      </c>
      <c r="AP26" s="84">
        <f t="shared" si="11"/>
        <v>361.98692072800867</v>
      </c>
      <c r="AQ26" s="85">
        <f t="shared" si="12"/>
        <v>13154.428036516942</v>
      </c>
      <c r="AR26" s="86">
        <f t="shared" si="13"/>
        <v>1.2947271689485178</v>
      </c>
      <c r="AS26" s="85">
        <f>IF(AO26="-","-",IF($B$3='Funding Weight Adjustments'!$D$2,AI26*$E$14,IF($B$3='Funding Weight Adjustments'!$E$2,AP26*$E$14,IF($B$3='Funding Weight Adjustments'!$B$2,AI26*$E$14,IF(Simulation!$B$3='Funding Weight Adjustments'!$C$2,AP26*$E$14,IF($B$3='Funding Weight Adjustments'!$H$2,AI26*$E$14,IF($B$3='Funding Weight Adjustments'!$I$2,AP26*$E$14,IF($B$3='Funding Weight Adjustments'!$F$2,AI26*$E$14,IF(Simulation!$B$3='Funding Weight Adjustments'!$G$2,AP26*$E$14)))))))))</f>
        <v>698634.75700505672</v>
      </c>
      <c r="AT26" s="85">
        <f t="shared" si="14"/>
        <v>0</v>
      </c>
      <c r="AU26" s="85">
        <f t="shared" si="15"/>
        <v>0</v>
      </c>
      <c r="AV26" s="85">
        <f>IF(AO26="-","-",IF($B$3='Funding Weight Adjustments'!$D$2,AO26*$E$16,IF($B$3='Funding Weight Adjustments'!$E$2,AO26*$E$16,IF($B$3='Funding Weight Adjustments'!$B$2,AO26*$E$16,IF(Simulation!$B$3='Funding Weight Adjustments'!$C$2,AO26*$E$16,IF($B$3='Funding Weight Adjustments'!$H$2,AO26*$E$16,IF($B$3='Funding Weight Adjustments'!$I$2,AO26*$E$16,IF($B$3='Funding Weight Adjustments'!$F$2,AO26*$E$16,IF(Simulation!$B$3='Funding Weight Adjustments'!$G$2,AO26*$E$16)))))))))</f>
        <v>5810382.2059526648</v>
      </c>
      <c r="AW26" s="85">
        <f t="shared" si="16"/>
        <v>6509016.9629577212</v>
      </c>
      <c r="AX26" s="85">
        <f t="shared" si="17"/>
        <v>2333.2156330529897</v>
      </c>
      <c r="AY26" s="85">
        <f t="shared" si="18"/>
        <v>0</v>
      </c>
      <c r="AZ26" s="85">
        <f t="shared" si="19"/>
        <v>0</v>
      </c>
      <c r="BA26" s="85">
        <f t="shared" si="20"/>
        <v>19404.809825176719</v>
      </c>
      <c r="BB26" s="85">
        <f t="shared" si="21"/>
        <v>21738.025458229706</v>
      </c>
      <c r="BC26" s="85">
        <f t="shared" si="22"/>
        <v>2998.4570988547057</v>
      </c>
      <c r="BD26" s="85">
        <f t="shared" si="23"/>
        <v>15634.705520864723</v>
      </c>
      <c r="BE26" s="86">
        <f t="shared" si="24"/>
        <v>1.5388489685890476</v>
      </c>
    </row>
    <row r="27" spans="1:57" x14ac:dyDescent="0.3">
      <c r="A27" s="76" t="str">
        <f>'Data Export'!A4</f>
        <v>T005</v>
      </c>
      <c r="B27" s="76" t="str">
        <f>'Data Export'!B4</f>
        <v>Arlington</v>
      </c>
      <c r="C27" s="76" t="str">
        <f>'Data Export'!C4</f>
        <v>60</v>
      </c>
      <c r="D27" s="76" t="str">
        <f>'Data Export'!D4</f>
        <v>Battenkill Valley SU</v>
      </c>
      <c r="E27" s="77">
        <f>'Data Export'!E4</f>
        <v>351.89000000000004</v>
      </c>
      <c r="F27" s="78">
        <f>'Data Export'!AU4</f>
        <v>0.29039999999999999</v>
      </c>
      <c r="G27" s="78">
        <f>'Data Export'!AT4</f>
        <v>0</v>
      </c>
      <c r="H27" s="79">
        <f>'Data Export'!AR4</f>
        <v>25.5</v>
      </c>
      <c r="I27" s="79">
        <f t="shared" si="1"/>
        <v>150.16012817382813</v>
      </c>
      <c r="J27" s="79">
        <f>'Data Export'!AV4</f>
        <v>65.237464904785156</v>
      </c>
      <c r="K27" s="79">
        <f>'Data Export'!AW4</f>
        <v>105.16240692138672</v>
      </c>
      <c r="L27" s="78">
        <f>'Data Export'!J4</f>
        <v>0.13395170867443085</v>
      </c>
      <c r="M27" s="78">
        <f>'Data Export'!K4</f>
        <v>6.8160802125930786E-2</v>
      </c>
      <c r="N27" s="76">
        <f>'Data Export'!L4</f>
        <v>0</v>
      </c>
      <c r="O27" s="77">
        <f>'Data Export'!P4</f>
        <v>0</v>
      </c>
      <c r="P27" s="77">
        <f>'Data Export'!Q4</f>
        <v>1</v>
      </c>
      <c r="Q27" s="77">
        <f>'Data Export'!R4</f>
        <v>0</v>
      </c>
      <c r="R27" s="77">
        <f t="shared" si="25"/>
        <v>1</v>
      </c>
      <c r="S27" s="77">
        <f t="shared" si="26"/>
        <v>1</v>
      </c>
      <c r="T27" s="80">
        <f>'Data Export'!Z4</f>
        <v>0</v>
      </c>
      <c r="U27" s="80">
        <f>'Data Export'!AA4</f>
        <v>1</v>
      </c>
      <c r="V27" s="81">
        <f>'Data Export'!AH4</f>
        <v>6846712</v>
      </c>
      <c r="W27" s="81">
        <f t="shared" si="2"/>
        <v>6846712.0461523449</v>
      </c>
      <c r="X27" s="81">
        <f>'Data Export'!AI4</f>
        <v>7.5620222091674805</v>
      </c>
      <c r="Y27" s="81">
        <f t="shared" si="3"/>
        <v>2660.999995183945</v>
      </c>
      <c r="Z27" s="81">
        <f>'Data Export'!AJ4</f>
        <v>2154.5078125</v>
      </c>
      <c r="AA27" s="81">
        <f t="shared" si="4"/>
        <v>758149.75414062513</v>
      </c>
      <c r="AB27" s="81">
        <f>'Data Export'!AO4</f>
        <v>0</v>
      </c>
      <c r="AC27" s="81">
        <f t="shared" si="5"/>
        <v>0</v>
      </c>
      <c r="AD27" s="77">
        <f>'Data Export'!AK4</f>
        <v>376.78999999999996</v>
      </c>
      <c r="AE27" s="77">
        <f>'Data Export'!AL4</f>
        <v>351.56</v>
      </c>
      <c r="AF27" s="81">
        <f>'Data Export'!AN4</f>
        <v>19456.966796875</v>
      </c>
      <c r="AG27" s="81">
        <f t="shared" si="27"/>
        <v>17318.700341369098</v>
      </c>
      <c r="AH27" s="80">
        <f t="shared" si="6"/>
        <v>1.7045964902922341</v>
      </c>
      <c r="AI27" s="83">
        <f>'Data Export'!AS4</f>
        <v>346.06</v>
      </c>
      <c r="AJ27" s="84">
        <f t="shared" si="7"/>
        <v>368.32709831237793</v>
      </c>
      <c r="AK27" s="84">
        <f t="shared" si="8"/>
        <v>317.67770236924622</v>
      </c>
      <c r="AL27" s="84">
        <f t="shared" si="9"/>
        <v>0</v>
      </c>
      <c r="AM27" s="84">
        <f>IF($B$5="No",IF($B$3='Funding Weight Adjustments'!$D$2,$B$14*N27*AI27,IF($B$3='Funding Weight Adjustments'!$E$2,$B$14*N27*AI27,IF($B$3='Funding Weight Adjustments'!$B$2,$B$15*T27*AI27+$B$16*U27*AI27,IF($B$3='Funding Weight Adjustments'!$C$2,$B$15*T27*AI27+$B$16*U27*AI27,IF($B$3='Funding Weight Adjustments'!$H$2,$B$14*N27*AI27,IF($B$3='Funding Weight Adjustments'!$I$2,$B$14*N27*AI27,IF($B$3='Funding Weight Adjustments'!$F$2,$B$15*T27*AI27+$B$16*U27*AI27,IF($B$3='Funding Weight Adjustments'!$G$2,$B$15*T27*AI27+$B$16*U27*AI27)))))))),IF($B$5="Sparsity&lt;100",IF(R27=0,0,IF($B$3='Funding Weight Adjustments'!$D$2,$B$14*N27*AI27,IF($B$3='Funding Weight Adjustments'!$E$2,$B$14*N27*AI27,IF($B$3='Funding Weight Adjustments'!$B$2,$B$15*T27*AI27+$B$16*U27*AI27,IF($B$3='Funding Weight Adjustments'!$C$2,$B$15*T27*AI27+$B$16*U27*AI27,IF($B$3='Funding Weight Adjustments'!$H$2,$B$14*N27*AI27,IF($B$3='Funding Weight Adjustments'!$I$2,$B$14*N27*AI27,IF($B$3='Funding Weight Adjustments'!$F$2,$B$15*T27*AI27+$B$16*U27*AI27,IF($B$3='Funding Weight Adjustments'!$G$2,$B$15*T27*AI27+$B$16*U27*AI27))))))))),IF($B$5="Sparsity&lt;55",IF(S27=0,0,IF($B$3='Funding Weight Adjustments'!$D$2,$B$14*N27*AI27,IF($B$3='Funding Weight Adjustments'!$E$2,$B$14*N27*AI27,IF($B$3='Funding Weight Adjustments'!$B$2,$B$15*T27*AI27+$B$16*U27*AI27,IF($B$3='Funding Weight Adjustments'!$C$2,$B$15*T27*AI27+$B$16*U27*AI27,IF($B$3='Funding Weight Adjustments'!$H$2,$B$14*N27*AI27,IF($B$3='Funding Weight Adjustments'!$I$2,$B$14*N27*AI27,IF($B$3='Funding Weight Adjustments'!$F$2,$B$15*T27*AI27+$B$16*U27*AI27,IF($B$3='Funding Weight Adjustments'!$G$2,$B$15*T27*AI27+$B$16*U27*AI27))))))))))))</f>
        <v>41.527200000000001</v>
      </c>
      <c r="AN27" s="84">
        <f t="shared" si="10"/>
        <v>58.830200000000005</v>
      </c>
      <c r="AO27" s="84">
        <f t="shared" si="28"/>
        <v>786.36220068162413</v>
      </c>
      <c r="AP27" s="84">
        <f t="shared" si="11"/>
        <v>421.60839179097269</v>
      </c>
      <c r="AQ27" s="85">
        <f t="shared" si="12"/>
        <v>14441.273965510489</v>
      </c>
      <c r="AR27" s="86">
        <f t="shared" si="13"/>
        <v>1.4213852328258356</v>
      </c>
      <c r="AS27" s="85">
        <f>IF(AO27="-","-",IF($B$3='Funding Weight Adjustments'!$D$2,AI27*$E$14,IF($B$3='Funding Weight Adjustments'!$E$2,AP27*$E$14,IF($B$3='Funding Weight Adjustments'!$B$2,AI27*$E$14,IF(Simulation!$B$3='Funding Weight Adjustments'!$C$2,AP27*$E$14,IF($B$3='Funding Weight Adjustments'!$H$2,AI27*$E$14,IF($B$3='Funding Weight Adjustments'!$I$2,AP27*$E$14,IF($B$3='Funding Weight Adjustments'!$F$2,AI27*$E$14,IF(Simulation!$B$3='Funding Weight Adjustments'!$G$2,AP27*$E$14)))))))))</f>
        <v>813704.19615657732</v>
      </c>
      <c r="AT27" s="85">
        <f t="shared" si="14"/>
        <v>2660.999995183945</v>
      </c>
      <c r="AU27" s="85">
        <f t="shared" si="15"/>
        <v>0</v>
      </c>
      <c r="AV27" s="85">
        <f>IF(AO27="-","-",IF($B$3='Funding Weight Adjustments'!$D$2,AO27*$E$16,IF($B$3='Funding Weight Adjustments'!$E$2,AO27*$E$16,IF($B$3='Funding Weight Adjustments'!$B$2,AO27*$E$16,IF(Simulation!$B$3='Funding Weight Adjustments'!$C$2,AO27*$E$16,IF($B$3='Funding Weight Adjustments'!$H$2,AO27*$E$16,IF($B$3='Funding Weight Adjustments'!$I$2,AO27*$E$16,IF($B$3='Funding Weight Adjustments'!$F$2,AO27*$E$16,IF(Simulation!$B$3='Funding Weight Adjustments'!$G$2,AO27*$E$16)))))))))</f>
        <v>6767387.8730642265</v>
      </c>
      <c r="AW27" s="85">
        <f t="shared" si="16"/>
        <v>7583753.0692159878</v>
      </c>
      <c r="AX27" s="85">
        <f t="shared" si="17"/>
        <v>2312.3822676307291</v>
      </c>
      <c r="AY27" s="85">
        <f t="shared" si="18"/>
        <v>7.5620222091674805</v>
      </c>
      <c r="AZ27" s="85">
        <f t="shared" si="19"/>
        <v>0</v>
      </c>
      <c r="BA27" s="85">
        <f t="shared" si="20"/>
        <v>19231.543587667242</v>
      </c>
      <c r="BB27" s="85">
        <f t="shared" si="21"/>
        <v>21551.487877507137</v>
      </c>
      <c r="BC27" s="85">
        <f t="shared" si="22"/>
        <v>2094.5210806321375</v>
      </c>
      <c r="BD27" s="85">
        <f t="shared" si="23"/>
        <v>16189.43893901286</v>
      </c>
      <c r="BE27" s="86">
        <f t="shared" si="24"/>
        <v>1.5934487144697698</v>
      </c>
    </row>
    <row r="28" spans="1:57" x14ac:dyDescent="0.3">
      <c r="A28" s="76" t="str">
        <f>'Data Export'!A5</f>
        <v>T006</v>
      </c>
      <c r="B28" s="76" t="str">
        <f>'Data Export'!B5</f>
        <v>Athens</v>
      </c>
      <c r="C28" s="76" t="str">
        <f>'Data Export'!C5</f>
        <v>47</v>
      </c>
      <c r="D28" s="76" t="str">
        <f>'Data Export'!D5</f>
        <v>Windham Northeast SU</v>
      </c>
      <c r="E28" s="77">
        <f>'Data Export'!E5</f>
        <v>54.8</v>
      </c>
      <c r="F28" s="78">
        <f>'Data Export'!AU5</f>
        <v>0.38040000000000002</v>
      </c>
      <c r="G28" s="78">
        <f>'Data Export'!AT5</f>
        <v>0</v>
      </c>
      <c r="H28" s="79">
        <f>'Data Export'!AR5</f>
        <v>5</v>
      </c>
      <c r="I28" s="79">
        <f t="shared" si="1"/>
        <v>28.361256408691403</v>
      </c>
      <c r="J28" s="79">
        <f>'Data Export'!AV5</f>
        <v>13.279994964599609</v>
      </c>
      <c r="K28" s="79">
        <f>'Data Export'!AW5</f>
        <v>16.158748626708984</v>
      </c>
      <c r="L28" s="78">
        <f>'Data Export'!J5</f>
        <v>0.1113213375210762</v>
      </c>
      <c r="M28" s="78">
        <f>'Data Export'!K5</f>
        <v>7.4812814593315125E-2</v>
      </c>
      <c r="N28" s="76">
        <f>'Data Export'!L5</f>
        <v>1</v>
      </c>
      <c r="O28" s="77">
        <f>'Data Export'!P5</f>
        <v>1</v>
      </c>
      <c r="P28" s="77">
        <f>'Data Export'!Q5</f>
        <v>0</v>
      </c>
      <c r="Q28" s="77">
        <f>'Data Export'!R5</f>
        <v>0</v>
      </c>
      <c r="R28" s="77">
        <f t="shared" si="25"/>
        <v>1</v>
      </c>
      <c r="S28" s="77">
        <f t="shared" si="26"/>
        <v>1</v>
      </c>
      <c r="T28" s="80">
        <f>'Data Export'!Z5</f>
        <v>0</v>
      </c>
      <c r="U28" s="80">
        <f>'Data Export'!AA5</f>
        <v>0</v>
      </c>
      <c r="V28" s="81">
        <f>'Data Export'!AH5</f>
        <v>979617</v>
      </c>
      <c r="W28" s="81">
        <f t="shared" si="2"/>
        <v>979617.00156249991</v>
      </c>
      <c r="X28" s="81">
        <f>'Data Export'!AI5</f>
        <v>338.70437622070313</v>
      </c>
      <c r="Y28" s="81">
        <f t="shared" si="3"/>
        <v>18560.999816894531</v>
      </c>
      <c r="Z28" s="81">
        <f>'Data Export'!AJ5</f>
        <v>2353.9052734375</v>
      </c>
      <c r="AA28" s="81">
        <f t="shared" si="4"/>
        <v>128994.00898437499</v>
      </c>
      <c r="AB28" s="81">
        <f>'Data Export'!AO5</f>
        <v>0</v>
      </c>
      <c r="AC28" s="81">
        <f t="shared" si="5"/>
        <v>0</v>
      </c>
      <c r="AD28" s="77">
        <f>'Data Export'!AK5</f>
        <v>67.14</v>
      </c>
      <c r="AE28" s="77">
        <f>'Data Export'!AL5</f>
        <v>62.64</v>
      </c>
      <c r="AF28" s="81">
        <f>'Data Export'!AN5</f>
        <v>17876.22265625</v>
      </c>
      <c r="AG28" s="81">
        <f t="shared" si="27"/>
        <v>13579.549689944522</v>
      </c>
      <c r="AH28" s="80">
        <f t="shared" si="6"/>
        <v>1.3365698513724924</v>
      </c>
      <c r="AI28" s="83">
        <f>'Data Export'!AS5</f>
        <v>62.8</v>
      </c>
      <c r="AJ28" s="84">
        <f t="shared" si="7"/>
        <v>66.386148567199712</v>
      </c>
      <c r="AK28" s="84">
        <f t="shared" si="8"/>
        <v>75.002274017439433</v>
      </c>
      <c r="AL28" s="84">
        <f t="shared" si="9"/>
        <v>0</v>
      </c>
      <c r="AM28" s="84">
        <f>IF($B$5="No",IF($B$3='Funding Weight Adjustments'!$D$2,$B$14*N28*AI28,IF($B$3='Funding Weight Adjustments'!$E$2,$B$14*N28*AI28,IF($B$3='Funding Weight Adjustments'!$B$2,$B$15*T28*AI28+$B$16*U28*AI28,IF($B$3='Funding Weight Adjustments'!$C$2,$B$15*T28*AI28+$B$16*U28*AI28,IF($B$3='Funding Weight Adjustments'!$H$2,$B$14*N28*AI28,IF($B$3='Funding Weight Adjustments'!$I$2,$B$14*N28*AI28,IF($B$3='Funding Weight Adjustments'!$F$2,$B$15*T28*AI28+$B$16*U28*AI28,IF($B$3='Funding Weight Adjustments'!$G$2,$B$15*T28*AI28+$B$16*U28*AI28)))))))),IF($B$5="Sparsity&lt;100",IF(R28=0,0,IF($B$3='Funding Weight Adjustments'!$D$2,$B$14*N28*AI28,IF($B$3='Funding Weight Adjustments'!$E$2,$B$14*N28*AI28,IF($B$3='Funding Weight Adjustments'!$B$2,$B$15*T28*AI28+$B$16*U28*AI28,IF($B$3='Funding Weight Adjustments'!$C$2,$B$15*T28*AI28+$B$16*U28*AI28,IF($B$3='Funding Weight Adjustments'!$H$2,$B$14*N28*AI28,IF($B$3='Funding Weight Adjustments'!$I$2,$B$14*N28*AI28,IF($B$3='Funding Weight Adjustments'!$F$2,$B$15*T28*AI28+$B$16*U28*AI28,IF($B$3='Funding Weight Adjustments'!$G$2,$B$15*T28*AI28+$B$16*U28*AI28))))))))),IF($B$5="Sparsity&lt;55",IF(S28=0,0,IF($B$3='Funding Weight Adjustments'!$D$2,$B$14*N28*AI28,IF($B$3='Funding Weight Adjustments'!$E$2,$B$14*N28*AI28,IF($B$3='Funding Weight Adjustments'!$B$2,$B$15*T28*AI28+$B$16*U28*AI28,IF($B$3='Funding Weight Adjustments'!$C$2,$B$15*T28*AI28+$B$16*U28*AI28,IF($B$3='Funding Weight Adjustments'!$H$2,$B$14*N28*AI28,IF($B$3='Funding Weight Adjustments'!$I$2,$B$14*N28*AI28,IF($B$3='Funding Weight Adjustments'!$F$2,$B$15*T28*AI28+$B$16*U28*AI28,IF($B$3='Funding Weight Adjustments'!$G$2,$B$15*T28*AI28+$B$16*U28*AI28))))))))))))</f>
        <v>0</v>
      </c>
      <c r="AN28" s="84">
        <f t="shared" si="10"/>
        <v>14.444000000000001</v>
      </c>
      <c r="AO28" s="84">
        <f t="shared" si="28"/>
        <v>155.83242258463915</v>
      </c>
      <c r="AP28" s="84">
        <f t="shared" si="11"/>
        <v>83.549612402340216</v>
      </c>
      <c r="AQ28" s="85">
        <f t="shared" si="12"/>
        <v>10181.052528189814</v>
      </c>
      <c r="AR28" s="86">
        <f t="shared" si="13"/>
        <v>1.0020720992312808</v>
      </c>
      <c r="AS28" s="85">
        <f>IF(AO28="-","-",IF($B$3='Funding Weight Adjustments'!$D$2,AI28*$E$14,IF($B$3='Funding Weight Adjustments'!$E$2,AP28*$E$14,IF($B$3='Funding Weight Adjustments'!$B$2,AI28*$E$14,IF(Simulation!$B$3='Funding Weight Adjustments'!$C$2,AP28*$E$14,IF($B$3='Funding Weight Adjustments'!$H$2,AI28*$E$14,IF($B$3='Funding Weight Adjustments'!$I$2,AP28*$E$14,IF($B$3='Funding Weight Adjustments'!$F$2,AI28*$E$14,IF(Simulation!$B$3='Funding Weight Adjustments'!$G$2,AP28*$E$14)))))))))</f>
        <v>161250.75193651661</v>
      </c>
      <c r="AT28" s="85">
        <f t="shared" si="14"/>
        <v>18560.999816894531</v>
      </c>
      <c r="AU28" s="85">
        <f t="shared" si="15"/>
        <v>0</v>
      </c>
      <c r="AV28" s="85">
        <f>IF(AO28="-","-",IF($B$3='Funding Weight Adjustments'!$D$2,AO28*$E$16,IF($B$3='Funding Weight Adjustments'!$E$2,AO28*$E$16,IF($B$3='Funding Weight Adjustments'!$B$2,AO28*$E$16,IF(Simulation!$B$3='Funding Weight Adjustments'!$C$2,AO28*$E$16,IF($B$3='Funding Weight Adjustments'!$H$2,AO28*$E$16,IF($B$3='Funding Weight Adjustments'!$I$2,AO28*$E$16,IF($B$3='Funding Weight Adjustments'!$F$2,AO28*$E$16,IF(Simulation!$B$3='Funding Weight Adjustments'!$G$2,AO28*$E$16)))))))))</f>
        <v>1341084.8663826811</v>
      </c>
      <c r="AW28" s="85">
        <f t="shared" si="16"/>
        <v>1520896.6181360921</v>
      </c>
      <c r="AX28" s="85">
        <f t="shared" si="17"/>
        <v>2942.531969644464</v>
      </c>
      <c r="AY28" s="85">
        <f t="shared" si="18"/>
        <v>338.70437622070313</v>
      </c>
      <c r="AZ28" s="85">
        <f t="shared" si="19"/>
        <v>0</v>
      </c>
      <c r="BA28" s="85">
        <f t="shared" si="20"/>
        <v>24472.351576326299</v>
      </c>
      <c r="BB28" s="85">
        <f t="shared" si="21"/>
        <v>27753.587922191462</v>
      </c>
      <c r="BC28" s="85">
        <f t="shared" si="22"/>
        <v>9877.365265941462</v>
      </c>
      <c r="BD28" s="85">
        <f t="shared" si="23"/>
        <v>16659.593852439342</v>
      </c>
      <c r="BE28" s="86">
        <f t="shared" si="24"/>
        <v>1.639723804373951</v>
      </c>
    </row>
    <row r="29" spans="1:57" x14ac:dyDescent="0.3">
      <c r="A29" s="76" t="str">
        <f>'Data Export'!A6</f>
        <v>T007</v>
      </c>
      <c r="B29" s="76" t="str">
        <f>'Data Export'!B6</f>
        <v>Bakersfield</v>
      </c>
      <c r="C29" s="76" t="str">
        <f>'Data Export'!C6</f>
        <v>20</v>
      </c>
      <c r="D29" s="76" t="str">
        <f>'Data Export'!D6</f>
        <v>Franklin Northeast SU</v>
      </c>
      <c r="E29" s="77">
        <f>'Data Export'!E6</f>
        <v>214.65</v>
      </c>
      <c r="F29" s="78">
        <f>'Data Export'!AU6</f>
        <v>0.11609999999999999</v>
      </c>
      <c r="G29" s="78">
        <f>'Data Export'!AT6</f>
        <v>0</v>
      </c>
      <c r="H29" s="79">
        <f>'Data Export'!AR6</f>
        <v>22.55</v>
      </c>
      <c r="I29" s="79">
        <f t="shared" si="1"/>
        <v>127.93646835327148</v>
      </c>
      <c r="J29" s="79">
        <f>'Data Export'!AV6</f>
        <v>60.553531646728516</v>
      </c>
      <c r="K29" s="79">
        <f>'Data Export'!AW6</f>
        <v>0</v>
      </c>
      <c r="L29" s="78">
        <f>'Data Export'!J6</f>
        <v>6.9793045520782471E-2</v>
      </c>
      <c r="M29" s="78">
        <f>'Data Export'!K6</f>
        <v>6.570722907781601E-2</v>
      </c>
      <c r="N29" s="76">
        <f>'Data Export'!L6</f>
        <v>0</v>
      </c>
      <c r="O29" s="77">
        <f>'Data Export'!P6</f>
        <v>1</v>
      </c>
      <c r="P29" s="77">
        <f>'Data Export'!Q6</f>
        <v>0</v>
      </c>
      <c r="Q29" s="77">
        <f>'Data Export'!R6</f>
        <v>0</v>
      </c>
      <c r="R29" s="77">
        <f t="shared" si="25"/>
        <v>1</v>
      </c>
      <c r="S29" s="77">
        <f t="shared" si="26"/>
        <v>1</v>
      </c>
      <c r="T29" s="80">
        <f>'Data Export'!Z6</f>
        <v>0</v>
      </c>
      <c r="U29" s="80">
        <f>'Data Export'!AA6</f>
        <v>1</v>
      </c>
      <c r="V29" s="81">
        <f>'Data Export'!AH6</f>
        <v>3260540</v>
      </c>
      <c r="W29" s="81">
        <f t="shared" si="2"/>
        <v>3260539.9981933595</v>
      </c>
      <c r="X29" s="81">
        <f>'Data Export'!AI6</f>
        <v>322.22686767578125</v>
      </c>
      <c r="Y29" s="81">
        <f t="shared" si="3"/>
        <v>69165.997146606445</v>
      </c>
      <c r="Z29" s="81">
        <f>'Data Export'!AJ6</f>
        <v>1641.06640625</v>
      </c>
      <c r="AA29" s="81">
        <f t="shared" si="4"/>
        <v>352254.90410156251</v>
      </c>
      <c r="AB29" s="81">
        <f>'Data Export'!AO6</f>
        <v>0</v>
      </c>
      <c r="AC29" s="81">
        <f t="shared" si="5"/>
        <v>0</v>
      </c>
      <c r="AD29" s="77">
        <f>'Data Export'!AK6</f>
        <v>217.07</v>
      </c>
      <c r="AE29" s="77">
        <f>'Data Export'!AL6</f>
        <v>202.54</v>
      </c>
      <c r="AF29" s="81">
        <f>'Data Export'!AN6</f>
        <v>15190.0302734375</v>
      </c>
      <c r="AG29" s="81">
        <f t="shared" si="27"/>
        <v>14359.065340632946</v>
      </c>
      <c r="AH29" s="80">
        <f t="shared" si="6"/>
        <v>1.4132938327394631</v>
      </c>
      <c r="AI29" s="83">
        <f>'Data Export'!AS6</f>
        <v>211.04</v>
      </c>
      <c r="AJ29" s="84">
        <f t="shared" si="7"/>
        <v>212.79031227874756</v>
      </c>
      <c r="AK29" s="84">
        <f t="shared" si="8"/>
        <v>73.373717109020902</v>
      </c>
      <c r="AL29" s="84">
        <f t="shared" si="9"/>
        <v>0</v>
      </c>
      <c r="AM29" s="84">
        <f>IF($B$5="No",IF($B$3='Funding Weight Adjustments'!$D$2,$B$14*N29*AI29,IF($B$3='Funding Weight Adjustments'!$E$2,$B$14*N29*AI29,IF($B$3='Funding Weight Adjustments'!$B$2,$B$15*T29*AI29+$B$16*U29*AI29,IF($B$3='Funding Weight Adjustments'!$C$2,$B$15*T29*AI29+$B$16*U29*AI29,IF($B$3='Funding Weight Adjustments'!$H$2,$B$14*N29*AI29,IF($B$3='Funding Weight Adjustments'!$I$2,$B$14*N29*AI29,IF($B$3='Funding Weight Adjustments'!$F$2,$B$15*T29*AI29+$B$16*U29*AI29,IF($B$3='Funding Weight Adjustments'!$G$2,$B$15*T29*AI29+$B$16*U29*AI29)))))))),IF($B$5="Sparsity&lt;100",IF(R29=0,0,IF($B$3='Funding Weight Adjustments'!$D$2,$B$14*N29*AI29,IF($B$3='Funding Weight Adjustments'!$E$2,$B$14*N29*AI29,IF($B$3='Funding Weight Adjustments'!$B$2,$B$15*T29*AI29+$B$16*U29*AI29,IF($B$3='Funding Weight Adjustments'!$C$2,$B$15*T29*AI29+$B$16*U29*AI29,IF($B$3='Funding Weight Adjustments'!$H$2,$B$14*N29*AI29,IF($B$3='Funding Weight Adjustments'!$I$2,$B$14*N29*AI29,IF($B$3='Funding Weight Adjustments'!$F$2,$B$15*T29*AI29+$B$16*U29*AI29,IF($B$3='Funding Weight Adjustments'!$G$2,$B$15*T29*AI29+$B$16*U29*AI29))))))))),IF($B$5="Sparsity&lt;55",IF(S29=0,0,IF($B$3='Funding Weight Adjustments'!$D$2,$B$14*N29*AI29,IF($B$3='Funding Weight Adjustments'!$E$2,$B$14*N29*AI29,IF($B$3='Funding Weight Adjustments'!$B$2,$B$15*T29*AI29+$B$16*U29*AI29,IF($B$3='Funding Weight Adjustments'!$C$2,$B$15*T29*AI29+$B$16*U29*AI29,IF($B$3='Funding Weight Adjustments'!$H$2,$B$14*N29*AI29,IF($B$3='Funding Weight Adjustments'!$I$2,$B$14*N29*AI29,IF($B$3='Funding Weight Adjustments'!$F$2,$B$15*T29*AI29+$B$16*U29*AI29,IF($B$3='Funding Weight Adjustments'!$G$2,$B$15*T29*AI29+$B$16*U29*AI29))))))))))))</f>
        <v>25.3248</v>
      </c>
      <c r="AN29" s="84">
        <f t="shared" si="10"/>
        <v>48.539200000000001</v>
      </c>
      <c r="AO29" s="84">
        <f t="shared" si="28"/>
        <v>360.02802938776841</v>
      </c>
      <c r="AP29" s="84">
        <f t="shared" si="11"/>
        <v>193.02916434472152</v>
      </c>
      <c r="AQ29" s="85">
        <f t="shared" si="12"/>
        <v>15066.557967883185</v>
      </c>
      <c r="AR29" s="86">
        <f t="shared" si="13"/>
        <v>1.4829289338467702</v>
      </c>
      <c r="AS29" s="85">
        <f>IF(AO29="-","-",IF($B$3='Funding Weight Adjustments'!$D$2,AI29*$E$14,IF($B$3='Funding Weight Adjustments'!$E$2,AP29*$E$14,IF($B$3='Funding Weight Adjustments'!$B$2,AI29*$E$14,IF(Simulation!$B$3='Funding Weight Adjustments'!$C$2,AP29*$E$14,IF($B$3='Funding Weight Adjustments'!$H$2,AI29*$E$14,IF($B$3='Funding Weight Adjustments'!$I$2,AP29*$E$14,IF($B$3='Funding Weight Adjustments'!$F$2,AI29*$E$14,IF(Simulation!$B$3='Funding Weight Adjustments'!$G$2,AP29*$E$14)))))))))</f>
        <v>372546.28718531254</v>
      </c>
      <c r="AT29" s="85">
        <f t="shared" si="14"/>
        <v>69165.997146606445</v>
      </c>
      <c r="AU29" s="85">
        <f t="shared" si="15"/>
        <v>0</v>
      </c>
      <c r="AV29" s="85">
        <f>IF(AO29="-","-",IF($B$3='Funding Weight Adjustments'!$D$2,AO29*$E$16,IF($B$3='Funding Weight Adjustments'!$E$2,AO29*$E$16,IF($B$3='Funding Weight Adjustments'!$B$2,AO29*$E$16,IF(Simulation!$B$3='Funding Weight Adjustments'!$C$2,AO29*$E$16,IF($B$3='Funding Weight Adjustments'!$H$2,AO29*$E$16,IF($B$3='Funding Weight Adjustments'!$I$2,AO29*$E$16,IF($B$3='Funding Weight Adjustments'!$F$2,AO29*$E$16,IF(Simulation!$B$3='Funding Weight Adjustments'!$G$2,AO29*$E$16)))))))))</f>
        <v>3098380.5146407904</v>
      </c>
      <c r="AW29" s="85">
        <f t="shared" si="16"/>
        <v>3540092.7989727096</v>
      </c>
      <c r="AX29" s="85">
        <f t="shared" si="17"/>
        <v>1735.5988222003846</v>
      </c>
      <c r="AY29" s="85">
        <f t="shared" si="18"/>
        <v>322.22686767578125</v>
      </c>
      <c r="AZ29" s="85">
        <f t="shared" si="19"/>
        <v>0</v>
      </c>
      <c r="BA29" s="85">
        <f t="shared" si="20"/>
        <v>14434.570298815701</v>
      </c>
      <c r="BB29" s="85">
        <f t="shared" si="21"/>
        <v>16492.395988691867</v>
      </c>
      <c r="BC29" s="85">
        <f t="shared" si="22"/>
        <v>1302.3657152543674</v>
      </c>
      <c r="BD29" s="85">
        <f t="shared" si="23"/>
        <v>16514.799230950099</v>
      </c>
      <c r="BE29" s="86">
        <f t="shared" si="24"/>
        <v>1.6254723652509939</v>
      </c>
    </row>
    <row r="30" spans="1:57" x14ac:dyDescent="0.3">
      <c r="A30" s="76" t="str">
        <f>'Data Export'!A7</f>
        <v>T008</v>
      </c>
      <c r="B30" s="76" t="str">
        <f>'Data Export'!B7</f>
        <v>Baltimore</v>
      </c>
      <c r="C30" s="76" t="str">
        <f>'Data Export'!C7</f>
        <v>63</v>
      </c>
      <c r="D30" s="76" t="str">
        <f>'Data Export'!D7</f>
        <v>Two Rivers SU</v>
      </c>
      <c r="E30" s="77">
        <f>'Data Export'!E7</f>
        <v>39</v>
      </c>
      <c r="F30" s="78">
        <f>'Data Export'!AU7</f>
        <v>0.14410000000000001</v>
      </c>
      <c r="G30" s="78">
        <f>'Data Export'!AT7</f>
        <v>0</v>
      </c>
      <c r="H30" s="79">
        <f>'Data Export'!AR7</f>
        <v>3.35</v>
      </c>
      <c r="I30" s="79">
        <f t="shared" si="1"/>
        <v>21.538135528564453</v>
      </c>
      <c r="J30" s="79">
        <f>'Data Export'!AV7</f>
        <v>9.9071292877197266</v>
      </c>
      <c r="K30" s="79">
        <f>'Data Export'!AW7</f>
        <v>12.05473518371582</v>
      </c>
      <c r="L30" s="78">
        <f>'Data Export'!J7</f>
        <v>0.24142661690711975</v>
      </c>
      <c r="M30" s="78">
        <f>'Data Export'!K7</f>
        <v>2.9834285378456116E-2</v>
      </c>
      <c r="N30" s="76">
        <f>'Data Export'!L7</f>
        <v>1</v>
      </c>
      <c r="O30" s="77">
        <f>'Data Export'!P7</f>
        <v>0</v>
      </c>
      <c r="P30" s="77">
        <f>'Data Export'!Q7</f>
        <v>1</v>
      </c>
      <c r="Q30" s="77">
        <f>'Data Export'!R7</f>
        <v>0</v>
      </c>
      <c r="R30" s="77">
        <f t="shared" si="25"/>
        <v>1</v>
      </c>
      <c r="S30" s="77">
        <f t="shared" si="26"/>
        <v>1</v>
      </c>
      <c r="T30" s="80">
        <f>'Data Export'!Z7</f>
        <v>0</v>
      </c>
      <c r="U30" s="80">
        <f>'Data Export'!AA7</f>
        <v>0</v>
      </c>
      <c r="V30" s="81">
        <f>'Data Export'!AH7</f>
        <v>776800</v>
      </c>
      <c r="W30" s="81">
        <f t="shared" si="2"/>
        <v>776800.01953125</v>
      </c>
      <c r="X30" s="81">
        <f>'Data Export'!AI7</f>
        <v>0</v>
      </c>
      <c r="Y30" s="81">
        <f t="shared" si="3"/>
        <v>0</v>
      </c>
      <c r="Z30" s="81">
        <f>'Data Export'!AJ7</f>
        <v>707.974609375</v>
      </c>
      <c r="AA30" s="81">
        <f t="shared" si="4"/>
        <v>27611.009765625</v>
      </c>
      <c r="AB30" s="81">
        <f>'Data Export'!AO7</f>
        <v>0</v>
      </c>
      <c r="AC30" s="81">
        <f t="shared" si="5"/>
        <v>0</v>
      </c>
      <c r="AD30" s="77">
        <f>'Data Export'!AK7</f>
        <v>49.5</v>
      </c>
      <c r="AE30" s="77">
        <f>'Data Export'!AL7</f>
        <v>46.19</v>
      </c>
      <c r="AF30" s="81">
        <f>'Data Export'!AN7</f>
        <v>19917.94921875</v>
      </c>
      <c r="AG30" s="81">
        <f t="shared" si="27"/>
        <v>16219.723095163998</v>
      </c>
      <c r="AH30" s="80">
        <f t="shared" si="6"/>
        <v>1.5964294385003934</v>
      </c>
      <c r="AI30" s="83">
        <f>'Data Export'!AS7</f>
        <v>46.85</v>
      </c>
      <c r="AJ30" s="84">
        <f t="shared" si="7"/>
        <v>49.730586772918699</v>
      </c>
      <c r="AK30" s="84">
        <f t="shared" si="8"/>
        <v>21.283547335313429</v>
      </c>
      <c r="AL30" s="84">
        <f t="shared" si="9"/>
        <v>0</v>
      </c>
      <c r="AM30" s="84">
        <f>IF($B$5="No",IF($B$3='Funding Weight Adjustments'!$D$2,$B$14*N30*AI30,IF($B$3='Funding Weight Adjustments'!$E$2,$B$14*N30*AI30,IF($B$3='Funding Weight Adjustments'!$B$2,$B$15*T30*AI30+$B$16*U30*AI30,IF($B$3='Funding Weight Adjustments'!$C$2,$B$15*T30*AI30+$B$16*U30*AI30,IF($B$3='Funding Weight Adjustments'!$H$2,$B$14*N30*AI30,IF($B$3='Funding Weight Adjustments'!$I$2,$B$14*N30*AI30,IF($B$3='Funding Weight Adjustments'!$F$2,$B$15*T30*AI30+$B$16*U30*AI30,IF($B$3='Funding Weight Adjustments'!$G$2,$B$15*T30*AI30+$B$16*U30*AI30)))))))),IF($B$5="Sparsity&lt;100",IF(R30=0,0,IF($B$3='Funding Weight Adjustments'!$D$2,$B$14*N30*AI30,IF($B$3='Funding Weight Adjustments'!$E$2,$B$14*N30*AI30,IF($B$3='Funding Weight Adjustments'!$B$2,$B$15*T30*AI30+$B$16*U30*AI30,IF($B$3='Funding Weight Adjustments'!$C$2,$B$15*T30*AI30+$B$16*U30*AI30,IF($B$3='Funding Weight Adjustments'!$H$2,$B$14*N30*AI30,IF($B$3='Funding Weight Adjustments'!$I$2,$B$14*N30*AI30,IF($B$3='Funding Weight Adjustments'!$F$2,$B$15*T30*AI30+$B$16*U30*AI30,IF($B$3='Funding Weight Adjustments'!$G$2,$B$15*T30*AI30+$B$16*U30*AI30))))))))),IF($B$5="Sparsity&lt;55",IF(S30=0,0,IF($B$3='Funding Weight Adjustments'!$D$2,$B$14*N30*AI30,IF($B$3='Funding Weight Adjustments'!$E$2,$B$14*N30*AI30,IF($B$3='Funding Weight Adjustments'!$B$2,$B$15*T30*AI30+$B$16*U30*AI30,IF($B$3='Funding Weight Adjustments'!$C$2,$B$15*T30*AI30+$B$16*U30*AI30,IF($B$3='Funding Weight Adjustments'!$H$2,$B$14*N30*AI30,IF($B$3='Funding Weight Adjustments'!$I$2,$B$14*N30*AI30,IF($B$3='Funding Weight Adjustments'!$F$2,$B$15*T30*AI30+$B$16*U30*AI30,IF($B$3='Funding Weight Adjustments'!$G$2,$B$15*T30*AI30+$B$16*U30*AI30))))))))))))</f>
        <v>0</v>
      </c>
      <c r="AN30" s="84">
        <f t="shared" si="10"/>
        <v>7.964500000000001</v>
      </c>
      <c r="AO30" s="84">
        <f t="shared" si="28"/>
        <v>78.978634108232129</v>
      </c>
      <c r="AP30" s="84">
        <f t="shared" si="11"/>
        <v>42.344424596396458</v>
      </c>
      <c r="AQ30" s="85">
        <f t="shared" si="12"/>
        <v>17692.742714217482</v>
      </c>
      <c r="AR30" s="86">
        <f t="shared" si="13"/>
        <v>1.7414116844702245</v>
      </c>
      <c r="AS30" s="85">
        <f>IF(AO30="-","-",IF($B$3='Funding Weight Adjustments'!$D$2,AI30*$E$14,IF($B$3='Funding Weight Adjustments'!$E$2,AP30*$E$14,IF($B$3='Funding Weight Adjustments'!$B$2,AI30*$E$14,IF(Simulation!$B$3='Funding Weight Adjustments'!$C$2,AP30*$E$14,IF($B$3='Funding Weight Adjustments'!$H$2,AI30*$E$14,IF($B$3='Funding Weight Adjustments'!$I$2,AP30*$E$14,IF($B$3='Funding Weight Adjustments'!$F$2,AI30*$E$14,IF(Simulation!$B$3='Funding Weight Adjustments'!$G$2,AP30*$E$14)))))))))</f>
        <v>81724.739471045163</v>
      </c>
      <c r="AT30" s="85">
        <f t="shared" si="14"/>
        <v>0</v>
      </c>
      <c r="AU30" s="85">
        <f t="shared" si="15"/>
        <v>0</v>
      </c>
      <c r="AV30" s="85">
        <f>IF(AO30="-","-",IF($B$3='Funding Weight Adjustments'!$D$2,AO30*$E$16,IF($B$3='Funding Weight Adjustments'!$E$2,AO30*$E$16,IF($B$3='Funding Weight Adjustments'!$B$2,AO30*$E$16,IF(Simulation!$B$3='Funding Weight Adjustments'!$C$2,AO30*$E$16,IF($B$3='Funding Weight Adjustments'!$H$2,AO30*$E$16,IF($B$3='Funding Weight Adjustments'!$I$2,AO30*$E$16,IF($B$3='Funding Weight Adjustments'!$F$2,AO30*$E$16,IF(Simulation!$B$3='Funding Weight Adjustments'!$G$2,AO30*$E$16)))))))))</f>
        <v>679685.58284202463</v>
      </c>
      <c r="AW30" s="85">
        <f t="shared" si="16"/>
        <v>761410.32231306983</v>
      </c>
      <c r="AX30" s="85">
        <f t="shared" si="17"/>
        <v>2095.5061402832093</v>
      </c>
      <c r="AY30" s="85">
        <f t="shared" si="18"/>
        <v>0</v>
      </c>
      <c r="AZ30" s="85">
        <f t="shared" si="19"/>
        <v>0</v>
      </c>
      <c r="BA30" s="85">
        <f t="shared" si="20"/>
        <v>17427.83545748781</v>
      </c>
      <c r="BB30" s="85">
        <f t="shared" si="21"/>
        <v>19523.341597771021</v>
      </c>
      <c r="BC30" s="85">
        <f t="shared" si="22"/>
        <v>-394.60762097897896</v>
      </c>
      <c r="BD30" s="85">
        <f t="shared" si="23"/>
        <v>17329.301780378701</v>
      </c>
      <c r="BE30" s="86">
        <f t="shared" si="24"/>
        <v>1.7056399390136516</v>
      </c>
    </row>
    <row r="31" spans="1:57" x14ac:dyDescent="0.3">
      <c r="A31" s="76" t="str">
        <f>'Data Export'!A8</f>
        <v>T009</v>
      </c>
      <c r="B31" s="76" t="str">
        <f>'Data Export'!B8</f>
        <v>Barnard</v>
      </c>
      <c r="C31" s="76" t="str">
        <f>'Data Export'!C8</f>
        <v>51</v>
      </c>
      <c r="D31" s="76" t="str">
        <f>'Data Export'!D8</f>
        <v>Windsor Central SU</v>
      </c>
      <c r="E31" s="77">
        <f>'Data Export'!E8</f>
        <v>76</v>
      </c>
      <c r="F31" s="78">
        <f>'Data Export'!AU8</f>
        <v>9.2799999999999994E-2</v>
      </c>
      <c r="G31" s="78">
        <f>'Data Export'!AT8</f>
        <v>0</v>
      </c>
      <c r="H31" s="79">
        <f>'Data Export'!AR8</f>
        <v>15</v>
      </c>
      <c r="I31" s="79">
        <f t="shared" si="1"/>
        <v>48.329731655120852</v>
      </c>
      <c r="J31" s="79">
        <f>'Data Export'!AV8</f>
        <v>6.6202683448791504</v>
      </c>
      <c r="K31" s="79">
        <f>'Data Export'!AW8</f>
        <v>0</v>
      </c>
      <c r="L31" s="78">
        <f>'Data Export'!J8</f>
        <v>9.8240926861763E-2</v>
      </c>
      <c r="M31" s="78">
        <f>'Data Export'!K8</f>
        <v>1.7557518556714058E-2</v>
      </c>
      <c r="N31" s="76">
        <f>'Data Export'!L8</f>
        <v>1</v>
      </c>
      <c r="O31" s="77">
        <f>'Data Export'!P8</f>
        <v>1</v>
      </c>
      <c r="P31" s="77">
        <f>'Data Export'!Q8</f>
        <v>0</v>
      </c>
      <c r="Q31" s="77">
        <f>'Data Export'!R8</f>
        <v>0</v>
      </c>
      <c r="R31" s="77">
        <f t="shared" si="25"/>
        <v>1</v>
      </c>
      <c r="S31" s="77">
        <f t="shared" si="26"/>
        <v>1</v>
      </c>
      <c r="T31" s="80">
        <f>'Data Export'!Z8</f>
        <v>1</v>
      </c>
      <c r="U31" s="80">
        <f>'Data Export'!AA8</f>
        <v>0</v>
      </c>
      <c r="V31" s="81">
        <f>'Data Export'!AH8</f>
        <v>1214247</v>
      </c>
      <c r="W31" s="81">
        <f t="shared" si="2"/>
        <v>1214247.02734375</v>
      </c>
      <c r="X31" s="81">
        <f>'Data Export'!AI8</f>
        <v>23.736841201782227</v>
      </c>
      <c r="Y31" s="81">
        <f t="shared" si="3"/>
        <v>1803.9999313354492</v>
      </c>
      <c r="Z31" s="81">
        <f>'Data Export'!AJ8</f>
        <v>3886.447265625</v>
      </c>
      <c r="AA31" s="81">
        <f t="shared" si="4"/>
        <v>295369.9921875</v>
      </c>
      <c r="AB31" s="81">
        <f>'Data Export'!AO8</f>
        <v>0</v>
      </c>
      <c r="AC31" s="81">
        <f t="shared" si="5"/>
        <v>0</v>
      </c>
      <c r="AD31" s="77">
        <f>'Data Export'!AK8</f>
        <v>63.28</v>
      </c>
      <c r="AE31" s="77">
        <f>'Data Export'!AL8</f>
        <v>59.04</v>
      </c>
      <c r="AF31" s="81">
        <f>'Data Export'!AN8</f>
        <v>15976.9345703125</v>
      </c>
      <c r="AG31" s="81">
        <f t="shared" si="27"/>
        <v>15563.635419313177</v>
      </c>
      <c r="AH31" s="80">
        <f t="shared" si="6"/>
        <v>1.5318538798536592</v>
      </c>
      <c r="AI31" s="83">
        <f>'Data Export'!AS8</f>
        <v>69.95</v>
      </c>
      <c r="AJ31" s="84">
        <f t="shared" si="7"/>
        <v>63.37266171932221</v>
      </c>
      <c r="AK31" s="84">
        <f t="shared" si="8"/>
        <v>17.466519532432709</v>
      </c>
      <c r="AL31" s="84">
        <f t="shared" si="9"/>
        <v>0</v>
      </c>
      <c r="AM31" s="84">
        <f>IF($B$5="No",IF($B$3='Funding Weight Adjustments'!$D$2,$B$14*N31*AI31,IF($B$3='Funding Weight Adjustments'!$E$2,$B$14*N31*AI31,IF($B$3='Funding Weight Adjustments'!$B$2,$B$15*T31*AI31+$B$16*U31*AI31,IF($B$3='Funding Weight Adjustments'!$C$2,$B$15*T31*AI31+$B$16*U31*AI31,IF($B$3='Funding Weight Adjustments'!$H$2,$B$14*N31*AI31,IF($B$3='Funding Weight Adjustments'!$I$2,$B$14*N31*AI31,IF($B$3='Funding Weight Adjustments'!$F$2,$B$15*T31*AI31+$B$16*U31*AI31,IF($B$3='Funding Weight Adjustments'!$G$2,$B$15*T31*AI31+$B$16*U31*AI31)))))))),IF($B$5="Sparsity&lt;100",IF(R31=0,0,IF($B$3='Funding Weight Adjustments'!$D$2,$B$14*N31*AI31,IF($B$3='Funding Weight Adjustments'!$E$2,$B$14*N31*AI31,IF($B$3='Funding Weight Adjustments'!$B$2,$B$15*T31*AI31+$B$16*U31*AI31,IF($B$3='Funding Weight Adjustments'!$C$2,$B$15*T31*AI31+$B$16*U31*AI31,IF($B$3='Funding Weight Adjustments'!$H$2,$B$14*N31*AI31,IF($B$3='Funding Weight Adjustments'!$I$2,$B$14*N31*AI31,IF($B$3='Funding Weight Adjustments'!$F$2,$B$15*T31*AI31+$B$16*U31*AI31,IF($B$3='Funding Weight Adjustments'!$G$2,$B$15*T31*AI31+$B$16*U31*AI31))))))))),IF($B$5="Sparsity&lt;55",IF(S31=0,0,IF($B$3='Funding Weight Adjustments'!$D$2,$B$14*N31*AI31,IF($B$3='Funding Weight Adjustments'!$E$2,$B$14*N31*AI31,IF($B$3='Funding Weight Adjustments'!$B$2,$B$15*T31*AI31+$B$16*U31*AI31,IF($B$3='Funding Weight Adjustments'!$C$2,$B$15*T31*AI31+$B$16*U31*AI31,IF($B$3='Funding Weight Adjustments'!$H$2,$B$14*N31*AI31,IF($B$3='Funding Weight Adjustments'!$I$2,$B$14*N31*AI31,IF($B$3='Funding Weight Adjustments'!$F$2,$B$15*T31*AI31+$B$16*U31*AI31,IF($B$3='Funding Weight Adjustments'!$G$2,$B$15*T31*AI31+$B$16*U31*AI31))))))))))))</f>
        <v>18.187000000000001</v>
      </c>
      <c r="AN31" s="84">
        <f t="shared" si="10"/>
        <v>16.0885</v>
      </c>
      <c r="AO31" s="84">
        <f t="shared" si="28"/>
        <v>115.11468125175492</v>
      </c>
      <c r="AP31" s="84">
        <f t="shared" si="11"/>
        <v>61.718779961719697</v>
      </c>
      <c r="AQ31" s="85">
        <f t="shared" si="12"/>
        <v>14888.127012980036</v>
      </c>
      <c r="AR31" s="86">
        <f t="shared" si="13"/>
        <v>1.4653668319862241</v>
      </c>
      <c r="AS31" s="85">
        <f>IF(AO31="-","-",IF($B$3='Funding Weight Adjustments'!$D$2,AI31*$E$14,IF($B$3='Funding Weight Adjustments'!$E$2,AP31*$E$14,IF($B$3='Funding Weight Adjustments'!$B$2,AI31*$E$14,IF(Simulation!$B$3='Funding Weight Adjustments'!$C$2,AP31*$E$14,IF($B$3='Funding Weight Adjustments'!$H$2,AI31*$E$14,IF($B$3='Funding Weight Adjustments'!$I$2,AP31*$E$14,IF($B$3='Funding Weight Adjustments'!$F$2,AI31*$E$14,IF(Simulation!$B$3='Funding Weight Adjustments'!$G$2,AP31*$E$14)))))))))</f>
        <v>119117.24532611901</v>
      </c>
      <c r="AT31" s="85">
        <f t="shared" si="14"/>
        <v>1803.9999313354492</v>
      </c>
      <c r="AU31" s="85">
        <f t="shared" si="15"/>
        <v>0</v>
      </c>
      <c r="AV31" s="85">
        <f>IF(AO31="-","-",IF($B$3='Funding Weight Adjustments'!$D$2,AO31*$E$16,IF($B$3='Funding Weight Adjustments'!$E$2,AO31*$E$16,IF($B$3='Funding Weight Adjustments'!$B$2,AO31*$E$16,IF(Simulation!$B$3='Funding Weight Adjustments'!$C$2,AO31*$E$16,IF($B$3='Funding Weight Adjustments'!$H$2,AO31*$E$16,IF($B$3='Funding Weight Adjustments'!$I$2,AO31*$E$16,IF($B$3='Funding Weight Adjustments'!$F$2,AO31*$E$16,IF(Simulation!$B$3='Funding Weight Adjustments'!$G$2,AO31*$E$16)))))))))</f>
        <v>990670.32626888133</v>
      </c>
      <c r="AW31" s="85">
        <f t="shared" si="16"/>
        <v>1111591.5715263358</v>
      </c>
      <c r="AX31" s="85">
        <f t="shared" si="17"/>
        <v>1567.3321753436712</v>
      </c>
      <c r="AY31" s="85">
        <f t="shared" si="18"/>
        <v>23.736841201782227</v>
      </c>
      <c r="AZ31" s="85">
        <f t="shared" si="19"/>
        <v>0</v>
      </c>
      <c r="BA31" s="85">
        <f t="shared" si="20"/>
        <v>13035.135871958964</v>
      </c>
      <c r="BB31" s="85">
        <f t="shared" si="21"/>
        <v>14626.204888504419</v>
      </c>
      <c r="BC31" s="85">
        <f t="shared" si="22"/>
        <v>-1350.7296818080813</v>
      </c>
      <c r="BD31" s="85">
        <f t="shared" si="23"/>
        <v>13224.849548955553</v>
      </c>
      <c r="BE31" s="86">
        <f t="shared" si="24"/>
        <v>1.3016584201727908</v>
      </c>
    </row>
    <row r="32" spans="1:57" x14ac:dyDescent="0.3">
      <c r="A32" s="76" t="str">
        <f>'Data Export'!A9</f>
        <v>T010</v>
      </c>
      <c r="B32" s="76" t="str">
        <f>'Data Export'!B9</f>
        <v>Barnet</v>
      </c>
      <c r="C32" s="76" t="str">
        <f>'Data Export'!C9</f>
        <v>9</v>
      </c>
      <c r="D32" s="76" t="str">
        <f>'Data Export'!D9</f>
        <v>Caledonia Central SU</v>
      </c>
      <c r="E32" s="77">
        <f>'Data Export'!E9</f>
        <v>283.20999999999998</v>
      </c>
      <c r="F32" s="78">
        <f>'Data Export'!AU9</f>
        <v>0.19089999999999999</v>
      </c>
      <c r="G32" s="78">
        <f>'Data Export'!AT9</f>
        <v>0</v>
      </c>
      <c r="H32" s="79">
        <f>'Data Export'!AR9</f>
        <v>29.9</v>
      </c>
      <c r="I32" s="79">
        <f t="shared" si="1"/>
        <v>176.09455657958986</v>
      </c>
      <c r="J32" s="79">
        <f>'Data Export'!AV9</f>
        <v>84.665443420410156</v>
      </c>
      <c r="K32" s="79">
        <f>'Data Export'!AW9</f>
        <v>0</v>
      </c>
      <c r="L32" s="78">
        <f>'Data Export'!J9</f>
        <v>9.7195200622081757E-2</v>
      </c>
      <c r="M32" s="78">
        <f>'Data Export'!K9</f>
        <v>2.8042493388056755E-2</v>
      </c>
      <c r="N32" s="76">
        <f>'Data Export'!L9</f>
        <v>0</v>
      </c>
      <c r="O32" s="77">
        <f>'Data Export'!P9</f>
        <v>0</v>
      </c>
      <c r="P32" s="77">
        <f>'Data Export'!Q9</f>
        <v>1</v>
      </c>
      <c r="Q32" s="77">
        <f>'Data Export'!R9</f>
        <v>0</v>
      </c>
      <c r="R32" s="77">
        <f t="shared" si="25"/>
        <v>1</v>
      </c>
      <c r="S32" s="77">
        <f t="shared" si="26"/>
        <v>1</v>
      </c>
      <c r="T32" s="80">
        <f>'Data Export'!Z9</f>
        <v>0</v>
      </c>
      <c r="U32" s="80">
        <f>'Data Export'!AA9</f>
        <v>1</v>
      </c>
      <c r="V32" s="81">
        <f>'Data Export'!AH9</f>
        <v>4745752.5</v>
      </c>
      <c r="W32" s="81">
        <f t="shared" si="2"/>
        <v>4745752.7357226564</v>
      </c>
      <c r="X32" s="81">
        <f>'Data Export'!AI9</f>
        <v>749.99114990234375</v>
      </c>
      <c r="Y32" s="81">
        <f t="shared" si="3"/>
        <v>212404.99356384276</v>
      </c>
      <c r="Z32" s="81">
        <f>'Data Export'!AJ9</f>
        <v>348.189453125</v>
      </c>
      <c r="AA32" s="81">
        <f t="shared" si="4"/>
        <v>98610.735019531247</v>
      </c>
      <c r="AB32" s="81">
        <f>'Data Export'!AO9</f>
        <v>0</v>
      </c>
      <c r="AC32" s="81">
        <f t="shared" si="5"/>
        <v>0</v>
      </c>
      <c r="AD32" s="77">
        <f>'Data Export'!AK9</f>
        <v>304.27</v>
      </c>
      <c r="AE32" s="77">
        <f>'Data Export'!AL9</f>
        <v>283.89999999999998</v>
      </c>
      <c r="AF32" s="81">
        <f>'Data Export'!AN9</f>
        <v>16757.009765625</v>
      </c>
      <c r="AG32" s="81">
        <f t="shared" si="27"/>
        <v>16368.939770000443</v>
      </c>
      <c r="AH32" s="80">
        <f t="shared" si="6"/>
        <v>1.6111161190945318</v>
      </c>
      <c r="AI32" s="83">
        <f>'Data Export'!AS9</f>
        <v>290.66000000000003</v>
      </c>
      <c r="AJ32" s="84">
        <f t="shared" si="7"/>
        <v>293.98705198669433</v>
      </c>
      <c r="AK32" s="84">
        <f t="shared" si="8"/>
        <v>166.68272082605202</v>
      </c>
      <c r="AL32" s="84">
        <f t="shared" si="9"/>
        <v>0</v>
      </c>
      <c r="AM32" s="84">
        <f>IF($B$5="No",IF($B$3='Funding Weight Adjustments'!$D$2,$B$14*N32*AI32,IF($B$3='Funding Weight Adjustments'!$E$2,$B$14*N32*AI32,IF($B$3='Funding Weight Adjustments'!$B$2,$B$15*T32*AI32+$B$16*U32*AI32,IF($B$3='Funding Weight Adjustments'!$C$2,$B$15*T32*AI32+$B$16*U32*AI32,IF($B$3='Funding Weight Adjustments'!$H$2,$B$14*N32*AI32,IF($B$3='Funding Weight Adjustments'!$I$2,$B$14*N32*AI32,IF($B$3='Funding Weight Adjustments'!$F$2,$B$15*T32*AI32+$B$16*U32*AI32,IF($B$3='Funding Weight Adjustments'!$G$2,$B$15*T32*AI32+$B$16*U32*AI32)))))))),IF($B$5="Sparsity&lt;100",IF(R32=0,0,IF($B$3='Funding Weight Adjustments'!$D$2,$B$14*N32*AI32,IF($B$3='Funding Weight Adjustments'!$E$2,$B$14*N32*AI32,IF($B$3='Funding Weight Adjustments'!$B$2,$B$15*T32*AI32+$B$16*U32*AI32,IF($B$3='Funding Weight Adjustments'!$C$2,$B$15*T32*AI32+$B$16*U32*AI32,IF($B$3='Funding Weight Adjustments'!$H$2,$B$14*N32*AI32,IF($B$3='Funding Weight Adjustments'!$I$2,$B$14*N32*AI32,IF($B$3='Funding Weight Adjustments'!$F$2,$B$15*T32*AI32+$B$16*U32*AI32,IF($B$3='Funding Weight Adjustments'!$G$2,$B$15*T32*AI32+$B$16*U32*AI32))))))))),IF($B$5="Sparsity&lt;55",IF(S32=0,0,IF($B$3='Funding Weight Adjustments'!$D$2,$B$14*N32*AI32,IF($B$3='Funding Weight Adjustments'!$E$2,$B$14*N32*AI32,IF($B$3='Funding Weight Adjustments'!$B$2,$B$15*T32*AI32+$B$16*U32*AI32,IF($B$3='Funding Weight Adjustments'!$C$2,$B$15*T32*AI32+$B$16*U32*AI32,IF($B$3='Funding Weight Adjustments'!$H$2,$B$14*N32*AI32,IF($B$3='Funding Weight Adjustments'!$I$2,$B$14*N32*AI32,IF($B$3='Funding Weight Adjustments'!$F$2,$B$15*T32*AI32+$B$16*U32*AI32,IF($B$3='Funding Weight Adjustments'!$G$2,$B$15*T32*AI32+$B$16*U32*AI32))))))))))))</f>
        <v>34.879200000000004</v>
      </c>
      <c r="AN32" s="84">
        <f t="shared" si="10"/>
        <v>49.412200000000006</v>
      </c>
      <c r="AO32" s="84">
        <f t="shared" si="28"/>
        <v>544.96117281274644</v>
      </c>
      <c r="AP32" s="84">
        <f t="shared" si="11"/>
        <v>292.18113924975881</v>
      </c>
      <c r="AQ32" s="85">
        <f t="shared" si="12"/>
        <v>15905.003357286216</v>
      </c>
      <c r="AR32" s="86">
        <f t="shared" si="13"/>
        <v>1.5654530863470686</v>
      </c>
      <c r="AS32" s="85">
        <f>IF(AO32="-","-",IF($B$3='Funding Weight Adjustments'!$D$2,AI32*$E$14,IF($B$3='Funding Weight Adjustments'!$E$2,AP32*$E$14,IF($B$3='Funding Weight Adjustments'!$B$2,AI32*$E$14,IF(Simulation!$B$3='Funding Weight Adjustments'!$C$2,AP32*$E$14,IF($B$3='Funding Weight Adjustments'!$H$2,AI32*$E$14,IF($B$3='Funding Weight Adjustments'!$I$2,AP32*$E$14,IF($B$3='Funding Weight Adjustments'!$F$2,AI32*$E$14,IF(Simulation!$B$3='Funding Weight Adjustments'!$G$2,AP32*$E$14)))))))))</f>
        <v>563909.59875203448</v>
      </c>
      <c r="AT32" s="85">
        <f t="shared" si="14"/>
        <v>212404.99356384276</v>
      </c>
      <c r="AU32" s="85">
        <f t="shared" si="15"/>
        <v>0</v>
      </c>
      <c r="AV32" s="85">
        <f>IF(AO32="-","-",IF($B$3='Funding Weight Adjustments'!$D$2,AO32*$E$16,IF($B$3='Funding Weight Adjustments'!$E$2,AO32*$E$16,IF($B$3='Funding Weight Adjustments'!$B$2,AO32*$E$16,IF(Simulation!$B$3='Funding Weight Adjustments'!$C$2,AO32*$E$16,IF($B$3='Funding Weight Adjustments'!$H$2,AO32*$E$16,IF($B$3='Funding Weight Adjustments'!$I$2,AO32*$E$16,IF($B$3='Funding Weight Adjustments'!$F$2,AO32*$E$16,IF(Simulation!$B$3='Funding Weight Adjustments'!$G$2,AO32*$E$16)))))))))</f>
        <v>4689904.5109074246</v>
      </c>
      <c r="AW32" s="85">
        <f t="shared" si="16"/>
        <v>5466219.1032233015</v>
      </c>
      <c r="AX32" s="85">
        <f t="shared" si="17"/>
        <v>1991.1359018114986</v>
      </c>
      <c r="AY32" s="85">
        <f t="shared" si="18"/>
        <v>749.99114990234375</v>
      </c>
      <c r="AZ32" s="85">
        <f t="shared" si="19"/>
        <v>0</v>
      </c>
      <c r="BA32" s="85">
        <f t="shared" si="20"/>
        <v>16559.812545134089</v>
      </c>
      <c r="BB32" s="85">
        <f t="shared" si="21"/>
        <v>19300.939596847929</v>
      </c>
      <c r="BC32" s="85">
        <f t="shared" si="22"/>
        <v>2543.9298312229294</v>
      </c>
      <c r="BD32" s="85">
        <f t="shared" si="23"/>
        <v>18370.82428382037</v>
      </c>
      <c r="BE32" s="86">
        <f t="shared" si="24"/>
        <v>1.8081519964390127</v>
      </c>
    </row>
    <row r="33" spans="1:57" x14ac:dyDescent="0.3">
      <c r="A33" s="76" t="str">
        <f>'Data Export'!A10</f>
        <v>T011</v>
      </c>
      <c r="B33" s="76" t="str">
        <f>'Data Export'!B10</f>
        <v>Barre City</v>
      </c>
      <c r="C33" s="76" t="str">
        <f>'Data Export'!C10</f>
        <v>61</v>
      </c>
      <c r="D33" s="76" t="str">
        <f>'Data Export'!D10</f>
        <v>Barre SU</v>
      </c>
      <c r="E33" s="77">
        <f>'Data Export'!E10</f>
        <v>870.66</v>
      </c>
      <c r="F33" s="78">
        <f>'Data Export'!AU10</f>
        <v>0.39989999999999998</v>
      </c>
      <c r="G33" s="78">
        <f>'Data Export'!AT10</f>
        <v>20.39</v>
      </c>
      <c r="H33" s="79">
        <f>'Data Export'!AR10</f>
        <v>119.25</v>
      </c>
      <c r="I33" s="79">
        <f t="shared" si="1"/>
        <v>544.4584973144531</v>
      </c>
      <c r="J33" s="79">
        <f>'Data Export'!AV10</f>
        <v>226.82150268554688</v>
      </c>
      <c r="K33" s="79">
        <f>'Data Export'!AW10</f>
        <v>0</v>
      </c>
      <c r="L33" s="78">
        <f>'Data Export'!J10</f>
        <v>0.14709405601024628</v>
      </c>
      <c r="M33" s="78">
        <f>'Data Export'!K10</f>
        <v>0.10607490688562393</v>
      </c>
      <c r="N33" s="76">
        <f>'Data Export'!L10</f>
        <v>0</v>
      </c>
      <c r="O33" s="77">
        <f>'Data Export'!P10</f>
        <v>0</v>
      </c>
      <c r="P33" s="77">
        <f>'Data Export'!Q10</f>
        <v>0</v>
      </c>
      <c r="Q33" s="77">
        <f>'Data Export'!R10</f>
        <v>0</v>
      </c>
      <c r="R33" s="77">
        <f t="shared" si="25"/>
        <v>0</v>
      </c>
      <c r="S33" s="77">
        <f t="shared" si="26"/>
        <v>0</v>
      </c>
      <c r="T33" s="80">
        <f>'Data Export'!Z10</f>
        <v>0</v>
      </c>
      <c r="U33" s="80">
        <f>'Data Export'!AA10</f>
        <v>0</v>
      </c>
      <c r="V33" s="81">
        <f>'Data Export'!AH10</f>
        <v>14321452</v>
      </c>
      <c r="W33" s="81">
        <f t="shared" si="2"/>
        <v>14596184.671523437</v>
      </c>
      <c r="X33" s="81">
        <f>'Data Export'!AI10</f>
        <v>635.072265625</v>
      </c>
      <c r="Y33" s="81">
        <f t="shared" si="3"/>
        <v>552932.01878906251</v>
      </c>
      <c r="Z33" s="81">
        <f>'Data Export'!AJ10</f>
        <v>4286.5625</v>
      </c>
      <c r="AA33" s="81">
        <f t="shared" si="4"/>
        <v>3732138.5062500001</v>
      </c>
      <c r="AB33" s="81">
        <f>'Data Export'!AO10</f>
        <v>315.54568481445313</v>
      </c>
      <c r="AC33" s="81">
        <f t="shared" si="5"/>
        <v>274733.00594055175</v>
      </c>
      <c r="AD33" s="77">
        <f>'Data Export'!AK10</f>
        <v>935.4</v>
      </c>
      <c r="AE33" s="77">
        <f>'Data Export'!AL10</f>
        <v>872.77</v>
      </c>
      <c r="AF33" s="81">
        <f>'Data Export'!AN10</f>
        <v>16764.505859375</v>
      </c>
      <c r="AG33" s="81">
        <f t="shared" si="27"/>
        <v>12447.776808636225</v>
      </c>
      <c r="AH33" s="80">
        <f t="shared" si="6"/>
        <v>1.2251748827397859</v>
      </c>
      <c r="AI33" s="83">
        <f>'Data Export'!AS10</f>
        <v>890.53</v>
      </c>
      <c r="AJ33" s="84">
        <f t="shared" si="7"/>
        <v>878.30394561767571</v>
      </c>
      <c r="AK33" s="84">
        <f t="shared" si="8"/>
        <v>1043.1642311219503</v>
      </c>
      <c r="AL33" s="84">
        <f t="shared" si="9"/>
        <v>32.216200000000001</v>
      </c>
      <c r="AM33" s="84">
        <f>IF($B$5="No",IF($B$3='Funding Weight Adjustments'!$D$2,$B$14*N33*AI33,IF($B$3='Funding Weight Adjustments'!$E$2,$B$14*N33*AI33,IF($B$3='Funding Weight Adjustments'!$B$2,$B$15*T33*AI33+$B$16*U33*AI33,IF($B$3='Funding Weight Adjustments'!$C$2,$B$15*T33*AI33+$B$16*U33*AI33,IF($B$3='Funding Weight Adjustments'!$H$2,$B$14*N33*AI33,IF($B$3='Funding Weight Adjustments'!$I$2,$B$14*N33*AI33,IF($B$3='Funding Weight Adjustments'!$F$2,$B$15*T33*AI33+$B$16*U33*AI33,IF($B$3='Funding Weight Adjustments'!$G$2,$B$15*T33*AI33+$B$16*U33*AI33)))))))),IF($B$5="Sparsity&lt;100",IF(R33=0,0,IF($B$3='Funding Weight Adjustments'!$D$2,$B$14*N33*AI33,IF($B$3='Funding Weight Adjustments'!$E$2,$B$14*N33*AI33,IF($B$3='Funding Weight Adjustments'!$B$2,$B$15*T33*AI33+$B$16*U33*AI33,IF($B$3='Funding Weight Adjustments'!$C$2,$B$15*T33*AI33+$B$16*U33*AI33,IF($B$3='Funding Weight Adjustments'!$H$2,$B$14*N33*AI33,IF($B$3='Funding Weight Adjustments'!$I$2,$B$14*N33*AI33,IF($B$3='Funding Weight Adjustments'!$F$2,$B$15*T33*AI33+$B$16*U33*AI33,IF($B$3='Funding Weight Adjustments'!$G$2,$B$15*T33*AI33+$B$16*U33*AI33))))))))),IF($B$5="Sparsity&lt;55",IF(S33=0,0,IF($B$3='Funding Weight Adjustments'!$D$2,$B$14*N33*AI33,IF($B$3='Funding Weight Adjustments'!$E$2,$B$14*N33*AI33,IF($B$3='Funding Weight Adjustments'!$B$2,$B$15*T33*AI33+$B$16*U33*AI33,IF($B$3='Funding Weight Adjustments'!$C$2,$B$15*T33*AI33+$B$16*U33*AI33,IF($B$3='Funding Weight Adjustments'!$H$2,$B$14*N33*AI33,IF($B$3='Funding Weight Adjustments'!$I$2,$B$14*N33*AI33,IF($B$3='Funding Weight Adjustments'!$F$2,$B$15*T33*AI33+$B$16*U33*AI33,IF($B$3='Funding Weight Adjustments'!$G$2,$B$15*T33*AI33+$B$16*U33*AI33))))))))))))</f>
        <v>0</v>
      </c>
      <c r="AN33" s="84">
        <f t="shared" si="10"/>
        <v>0</v>
      </c>
      <c r="AO33" s="84">
        <f t="shared" si="28"/>
        <v>1953.684376739626</v>
      </c>
      <c r="AP33" s="84">
        <f t="shared" si="11"/>
        <v>1047.4686186980537</v>
      </c>
      <c r="AQ33" s="85">
        <f t="shared" si="12"/>
        <v>10371.715172504981</v>
      </c>
      <c r="AR33" s="86">
        <f t="shared" si="13"/>
        <v>1.0208381075300177</v>
      </c>
      <c r="AS33" s="85">
        <f>IF(AO33="-","-",IF($B$3='Funding Weight Adjustments'!$D$2,AI33*$E$14,IF($B$3='Funding Weight Adjustments'!$E$2,AP33*$E$14,IF($B$3='Funding Weight Adjustments'!$B$2,AI33*$E$14,IF(Simulation!$B$3='Funding Weight Adjustments'!$C$2,AP33*$E$14,IF($B$3='Funding Weight Adjustments'!$H$2,AI33*$E$14,IF($B$3='Funding Weight Adjustments'!$I$2,AP33*$E$14,IF($B$3='Funding Weight Adjustments'!$F$2,AI33*$E$14,IF(Simulation!$B$3='Funding Weight Adjustments'!$G$2,AP33*$E$14)))))))))</f>
        <v>2021614.4340872436</v>
      </c>
      <c r="AT33" s="85">
        <f t="shared" si="14"/>
        <v>552932.01878906251</v>
      </c>
      <c r="AU33" s="85">
        <f t="shared" si="15"/>
        <v>274733.00594055175</v>
      </c>
      <c r="AV33" s="85">
        <f>IF(AO33="-","-",IF($B$3='Funding Weight Adjustments'!$D$2,AO33*$E$16,IF($B$3='Funding Weight Adjustments'!$E$2,AO33*$E$16,IF($B$3='Funding Weight Adjustments'!$B$2,AO33*$E$16,IF(Simulation!$B$3='Funding Weight Adjustments'!$C$2,AO33*$E$16,IF($B$3='Funding Weight Adjustments'!$H$2,AO33*$E$16,IF($B$3='Funding Weight Adjustments'!$I$2,AO33*$E$16,IF($B$3='Funding Weight Adjustments'!$F$2,AO33*$E$16,IF(Simulation!$B$3='Funding Weight Adjustments'!$G$2,AO33*$E$16)))))))))</f>
        <v>16813295.38408947</v>
      </c>
      <c r="AW33" s="85">
        <f t="shared" si="16"/>
        <v>19662574.842906326</v>
      </c>
      <c r="AX33" s="85">
        <f t="shared" si="17"/>
        <v>2321.9332851942709</v>
      </c>
      <c r="AY33" s="85">
        <f t="shared" si="18"/>
        <v>635.072265625</v>
      </c>
      <c r="AZ33" s="85">
        <f t="shared" si="19"/>
        <v>315.54568481445313</v>
      </c>
      <c r="BA33" s="85">
        <f t="shared" si="20"/>
        <v>19310.977171444043</v>
      </c>
      <c r="BB33" s="85">
        <f t="shared" si="21"/>
        <v>22583.528407077763</v>
      </c>
      <c r="BC33" s="85">
        <f t="shared" si="22"/>
        <v>5819.0225477027634</v>
      </c>
      <c r="BD33" s="85">
        <f t="shared" si="23"/>
        <v>15208.509402846827</v>
      </c>
      <c r="BE33" s="86">
        <f t="shared" si="24"/>
        <v>1.4969005317762625</v>
      </c>
    </row>
    <row r="34" spans="1:57" x14ac:dyDescent="0.3">
      <c r="A34" s="76" t="str">
        <f>'Data Export'!A11</f>
        <v>T012</v>
      </c>
      <c r="B34" s="76" t="str">
        <f>'Data Export'!B11</f>
        <v>Barre Town</v>
      </c>
      <c r="C34" s="76" t="str">
        <f>'Data Export'!C11</f>
        <v>61</v>
      </c>
      <c r="D34" s="76" t="str">
        <f>'Data Export'!D11</f>
        <v>Barre SU</v>
      </c>
      <c r="E34" s="77">
        <f>'Data Export'!E11</f>
        <v>831.82999999999981</v>
      </c>
      <c r="F34" s="78">
        <f>'Data Export'!AU11</f>
        <v>0.13539999999999999</v>
      </c>
      <c r="G34" s="78">
        <f>'Data Export'!AT11</f>
        <v>9.27</v>
      </c>
      <c r="H34" s="79">
        <f>'Data Export'!AR11</f>
        <v>100.65</v>
      </c>
      <c r="I34" s="79">
        <f t="shared" si="1"/>
        <v>495.25718139648438</v>
      </c>
      <c r="J34" s="79">
        <f>'Data Export'!AV11</f>
        <v>251.98281860351563</v>
      </c>
      <c r="K34" s="79">
        <f>'Data Export'!AW11</f>
        <v>0</v>
      </c>
      <c r="L34" s="78">
        <f>'Data Export'!J11</f>
        <v>0.11399632692337036</v>
      </c>
      <c r="M34" s="78">
        <f>'Data Export'!K11</f>
        <v>7.6371565461158752E-2</v>
      </c>
      <c r="N34" s="76">
        <f>'Data Export'!L11</f>
        <v>0</v>
      </c>
      <c r="O34" s="77">
        <f>'Data Export'!P11</f>
        <v>0</v>
      </c>
      <c r="P34" s="77">
        <f>'Data Export'!Q11</f>
        <v>0</v>
      </c>
      <c r="Q34" s="77">
        <f>'Data Export'!R11</f>
        <v>0</v>
      </c>
      <c r="R34" s="77">
        <f t="shared" si="25"/>
        <v>0</v>
      </c>
      <c r="S34" s="77">
        <f t="shared" si="26"/>
        <v>0</v>
      </c>
      <c r="T34" s="80">
        <f>'Data Export'!Z11</f>
        <v>0</v>
      </c>
      <c r="U34" s="80">
        <f>'Data Export'!AA11</f>
        <v>0</v>
      </c>
      <c r="V34" s="81">
        <f>'Data Export'!AH11</f>
        <v>11744069</v>
      </c>
      <c r="W34" s="81">
        <f t="shared" si="2"/>
        <v>11994428.901884763</v>
      </c>
      <c r="X34" s="81">
        <f>'Data Export'!AI11</f>
        <v>60.977603912353516</v>
      </c>
      <c r="Y34" s="81">
        <f t="shared" si="3"/>
        <v>50723.000262413014</v>
      </c>
      <c r="Z34" s="81">
        <f>'Data Export'!AJ11</f>
        <v>2987.5068359375</v>
      </c>
      <c r="AA34" s="81">
        <f t="shared" si="4"/>
        <v>2485097.8113378901</v>
      </c>
      <c r="AB34" s="81">
        <f>'Data Export'!AO11</f>
        <v>300.97494506835938</v>
      </c>
      <c r="AC34" s="81">
        <f t="shared" si="5"/>
        <v>250359.98855621333</v>
      </c>
      <c r="AD34" s="77">
        <f>'Data Export'!AK11</f>
        <v>846.62999999999988</v>
      </c>
      <c r="AE34" s="77">
        <f>'Data Export'!AL11</f>
        <v>789.95</v>
      </c>
      <c r="AF34" s="81">
        <f>'Data Export'!AN11</f>
        <v>14419.3271484375</v>
      </c>
      <c r="AG34" s="81">
        <f t="shared" si="27"/>
        <v>12037.889854480502</v>
      </c>
      <c r="AH34" s="80">
        <f t="shared" si="6"/>
        <v>1.1848316785906006</v>
      </c>
      <c r="AI34" s="83">
        <f>'Data Export'!AS11</f>
        <v>847.89</v>
      </c>
      <c r="AJ34" s="84">
        <f t="shared" si="7"/>
        <v>851.49504827880855</v>
      </c>
      <c r="AK34" s="84">
        <f t="shared" si="8"/>
        <v>342.41851572474349</v>
      </c>
      <c r="AL34" s="84">
        <f t="shared" si="9"/>
        <v>14.646599999999999</v>
      </c>
      <c r="AM34" s="84">
        <f>IF($B$5="No",IF($B$3='Funding Weight Adjustments'!$D$2,$B$14*N34*AI34,IF($B$3='Funding Weight Adjustments'!$E$2,$B$14*N34*AI34,IF($B$3='Funding Weight Adjustments'!$B$2,$B$15*T34*AI34+$B$16*U34*AI34,IF($B$3='Funding Weight Adjustments'!$C$2,$B$15*T34*AI34+$B$16*U34*AI34,IF($B$3='Funding Weight Adjustments'!$H$2,$B$14*N34*AI34,IF($B$3='Funding Weight Adjustments'!$I$2,$B$14*N34*AI34,IF($B$3='Funding Weight Adjustments'!$F$2,$B$15*T34*AI34+$B$16*U34*AI34,IF($B$3='Funding Weight Adjustments'!$G$2,$B$15*T34*AI34+$B$16*U34*AI34)))))))),IF($B$5="Sparsity&lt;100",IF(R34=0,0,IF($B$3='Funding Weight Adjustments'!$D$2,$B$14*N34*AI34,IF($B$3='Funding Weight Adjustments'!$E$2,$B$14*N34*AI34,IF($B$3='Funding Weight Adjustments'!$B$2,$B$15*T34*AI34+$B$16*U34*AI34,IF($B$3='Funding Weight Adjustments'!$C$2,$B$15*T34*AI34+$B$16*U34*AI34,IF($B$3='Funding Weight Adjustments'!$H$2,$B$14*N34*AI34,IF($B$3='Funding Weight Adjustments'!$I$2,$B$14*N34*AI34,IF($B$3='Funding Weight Adjustments'!$F$2,$B$15*T34*AI34+$B$16*U34*AI34,IF($B$3='Funding Weight Adjustments'!$G$2,$B$15*T34*AI34+$B$16*U34*AI34))))))))),IF($B$5="Sparsity&lt;55",IF(S34=0,0,IF($B$3='Funding Weight Adjustments'!$D$2,$B$14*N34*AI34,IF($B$3='Funding Weight Adjustments'!$E$2,$B$14*N34*AI34,IF($B$3='Funding Weight Adjustments'!$B$2,$B$15*T34*AI34+$B$16*U34*AI34,IF($B$3='Funding Weight Adjustments'!$C$2,$B$15*T34*AI34+$B$16*U34*AI34,IF($B$3='Funding Weight Adjustments'!$H$2,$B$14*N34*AI34,IF($B$3='Funding Weight Adjustments'!$I$2,$B$14*N34*AI34,IF($B$3='Funding Weight Adjustments'!$F$2,$B$15*T34*AI34+$B$16*U34*AI34,IF($B$3='Funding Weight Adjustments'!$G$2,$B$15*T34*AI34+$B$16*U34*AI34))))))))))))</f>
        <v>0</v>
      </c>
      <c r="AN34" s="84">
        <f t="shared" si="10"/>
        <v>0</v>
      </c>
      <c r="AO34" s="84">
        <f t="shared" si="28"/>
        <v>1208.560164003552</v>
      </c>
      <c r="AP34" s="84">
        <f t="shared" si="11"/>
        <v>647.96998976616601</v>
      </c>
      <c r="AQ34" s="85">
        <f t="shared" si="12"/>
        <v>14675.573314712492</v>
      </c>
      <c r="AR34" s="86">
        <f t="shared" si="13"/>
        <v>1.4444461923929619</v>
      </c>
      <c r="AS34" s="85">
        <f>IF(AO34="-","-",IF($B$3='Funding Weight Adjustments'!$D$2,AI34*$E$14,IF($B$3='Funding Weight Adjustments'!$E$2,AP34*$E$14,IF($B$3='Funding Weight Adjustments'!$B$2,AI34*$E$14,IF(Simulation!$B$3='Funding Weight Adjustments'!$C$2,AP34*$E$14,IF($B$3='Funding Weight Adjustments'!$H$2,AI34*$E$14,IF($B$3='Funding Weight Adjustments'!$I$2,AP34*$E$14,IF($B$3='Funding Weight Adjustments'!$F$2,AI34*$E$14,IF(Simulation!$B$3='Funding Weight Adjustments'!$G$2,AP34*$E$14)))))))))</f>
        <v>1250582.0802487005</v>
      </c>
      <c r="AT34" s="85">
        <f t="shared" si="14"/>
        <v>50723.000262413014</v>
      </c>
      <c r="AU34" s="85">
        <f t="shared" si="15"/>
        <v>250359.98855621333</v>
      </c>
      <c r="AV34" s="85">
        <f>IF(AO34="-","-",IF($B$3='Funding Weight Adjustments'!$D$2,AO34*$E$16,IF($B$3='Funding Weight Adjustments'!$E$2,AO34*$E$16,IF($B$3='Funding Weight Adjustments'!$B$2,AO34*$E$16,IF(Simulation!$B$3='Funding Weight Adjustments'!$C$2,AO34*$E$16,IF($B$3='Funding Weight Adjustments'!$H$2,AO34*$E$16,IF($B$3='Funding Weight Adjustments'!$I$2,AO34*$E$16,IF($B$3='Funding Weight Adjustments'!$F$2,AO34*$E$16,IF(Simulation!$B$3='Funding Weight Adjustments'!$G$2,AO34*$E$16)))))))))</f>
        <v>10400799.263566732</v>
      </c>
      <c r="AW34" s="85">
        <f t="shared" si="16"/>
        <v>11952464.33263406</v>
      </c>
      <c r="AX34" s="85">
        <f t="shared" si="17"/>
        <v>1503.4106491094342</v>
      </c>
      <c r="AY34" s="85">
        <f t="shared" si="18"/>
        <v>60.977603912353516</v>
      </c>
      <c r="AZ34" s="85">
        <f t="shared" si="19"/>
        <v>300.97494506835938</v>
      </c>
      <c r="BA34" s="85">
        <f t="shared" si="20"/>
        <v>12503.515458166614</v>
      </c>
      <c r="BB34" s="85">
        <f t="shared" si="21"/>
        <v>14368.878656256762</v>
      </c>
      <c r="BC34" s="85">
        <f t="shared" si="22"/>
        <v>-50.448492180737958</v>
      </c>
      <c r="BD34" s="85">
        <f t="shared" si="23"/>
        <v>14610.810177663743</v>
      </c>
      <c r="BE34" s="86">
        <f t="shared" si="24"/>
        <v>1.4380718678802897</v>
      </c>
    </row>
    <row r="35" spans="1:57" x14ac:dyDescent="0.3">
      <c r="A35" s="76" t="str">
        <f>'Data Export'!A12</f>
        <v>T013</v>
      </c>
      <c r="B35" s="76" t="str">
        <f>'Data Export'!B12</f>
        <v>Barton ID</v>
      </c>
      <c r="C35" s="76" t="str">
        <f>'Data Export'!C12</f>
        <v>34</v>
      </c>
      <c r="D35" s="76" t="str">
        <f>'Data Export'!D12</f>
        <v>Orleans Central SU</v>
      </c>
      <c r="E35" s="77">
        <f>'Data Export'!E12</f>
        <v>150.37</v>
      </c>
      <c r="F35" s="78">
        <f>'Data Export'!AU12</f>
        <v>0.61299999999999999</v>
      </c>
      <c r="G35" s="78">
        <f>'Data Export'!AT12</f>
        <v>0</v>
      </c>
      <c r="H35" s="79">
        <f>'Data Export'!AR12</f>
        <v>24.5</v>
      </c>
      <c r="I35" s="79">
        <f t="shared" si="1"/>
        <v>88.130181427001958</v>
      </c>
      <c r="J35" s="79">
        <f>'Data Export'!AV12</f>
        <v>48.989818572998047</v>
      </c>
      <c r="K35" s="79">
        <f>'Data Export'!AW12</f>
        <v>0</v>
      </c>
      <c r="L35" s="78">
        <f>'Data Export'!J12</f>
        <v>0.13769574463367462</v>
      </c>
      <c r="M35" s="78">
        <f>'Data Export'!K12</f>
        <v>0.11133645474910736</v>
      </c>
      <c r="N35" s="76">
        <f>'Data Export'!L12</f>
        <v>0</v>
      </c>
      <c r="O35" s="77">
        <f>'Data Export'!P12</f>
        <v>0</v>
      </c>
      <c r="P35" s="77">
        <f>'Data Export'!Q12</f>
        <v>0</v>
      </c>
      <c r="Q35" s="77">
        <f>'Data Export'!R12</f>
        <v>1</v>
      </c>
      <c r="R35" s="77">
        <f t="shared" si="25"/>
        <v>1</v>
      </c>
      <c r="S35" s="77">
        <f t="shared" si="26"/>
        <v>0</v>
      </c>
      <c r="T35" s="80">
        <f>'Data Export'!Z12</f>
        <v>0</v>
      </c>
      <c r="U35" s="80">
        <f>'Data Export'!AA12</f>
        <v>1</v>
      </c>
      <c r="V35" s="81">
        <f>'Data Export'!AH12</f>
        <v>2656190</v>
      </c>
      <c r="W35" s="81">
        <f t="shared" si="2"/>
        <v>2705889.0600585938</v>
      </c>
      <c r="X35" s="81">
        <f>'Data Export'!AI12</f>
        <v>1092.7113037109375</v>
      </c>
      <c r="Y35" s="81">
        <f t="shared" si="3"/>
        <v>164310.99873901368</v>
      </c>
      <c r="Z35" s="81">
        <f>'Data Export'!AJ12</f>
        <v>2877.76171875</v>
      </c>
      <c r="AA35" s="81">
        <f t="shared" si="4"/>
        <v>432729.02964843751</v>
      </c>
      <c r="AB35" s="81">
        <f>'Data Export'!AO12</f>
        <v>330.51141357421875</v>
      </c>
      <c r="AC35" s="81">
        <f t="shared" si="5"/>
        <v>49699.001259155273</v>
      </c>
      <c r="AD35" s="77">
        <f>'Data Export'!AK12</f>
        <v>176.6</v>
      </c>
      <c r="AE35" s="77">
        <f>'Data Export'!AL12</f>
        <v>164.78</v>
      </c>
      <c r="AF35" s="81">
        <f>'Data Export'!AN12</f>
        <v>17994.873046875</v>
      </c>
      <c r="AG35" s="81">
        <f t="shared" si="27"/>
        <v>13795.120951633427</v>
      </c>
      <c r="AH35" s="80">
        <f t="shared" si="6"/>
        <v>1.3577874952395106</v>
      </c>
      <c r="AI35" s="83">
        <f>'Data Export'!AS12</f>
        <v>161.62</v>
      </c>
      <c r="AJ35" s="84">
        <f t="shared" si="7"/>
        <v>159.65765827178956</v>
      </c>
      <c r="AK35" s="84">
        <f t="shared" si="8"/>
        <v>290.67432922620281</v>
      </c>
      <c r="AL35" s="84">
        <f t="shared" si="9"/>
        <v>0</v>
      </c>
      <c r="AM35" s="84">
        <f>IF($B$5="No",IF($B$3='Funding Weight Adjustments'!$D$2,$B$14*N35*AI35,IF($B$3='Funding Weight Adjustments'!$E$2,$B$14*N35*AI35,IF($B$3='Funding Weight Adjustments'!$B$2,$B$15*T35*AI35+$B$16*U35*AI35,IF($B$3='Funding Weight Adjustments'!$C$2,$B$15*T35*AI35+$B$16*U35*AI35,IF($B$3='Funding Weight Adjustments'!$H$2,$B$14*N35*AI35,IF($B$3='Funding Weight Adjustments'!$I$2,$B$14*N35*AI35,IF($B$3='Funding Weight Adjustments'!$F$2,$B$15*T35*AI35+$B$16*U35*AI35,IF($B$3='Funding Weight Adjustments'!$G$2,$B$15*T35*AI35+$B$16*U35*AI35)))))))),IF($B$5="Sparsity&lt;100",IF(R35=0,0,IF($B$3='Funding Weight Adjustments'!$D$2,$B$14*N35*AI35,IF($B$3='Funding Weight Adjustments'!$E$2,$B$14*N35*AI35,IF($B$3='Funding Weight Adjustments'!$B$2,$B$15*T35*AI35+$B$16*U35*AI35,IF($B$3='Funding Weight Adjustments'!$C$2,$B$15*T35*AI35+$B$16*U35*AI35,IF($B$3='Funding Weight Adjustments'!$H$2,$B$14*N35*AI35,IF($B$3='Funding Weight Adjustments'!$I$2,$B$14*N35*AI35,IF($B$3='Funding Weight Adjustments'!$F$2,$B$15*T35*AI35+$B$16*U35*AI35,IF($B$3='Funding Weight Adjustments'!$G$2,$B$15*T35*AI35+$B$16*U35*AI35))))))))),IF($B$5="Sparsity&lt;55",IF(S35=0,0,IF($B$3='Funding Weight Adjustments'!$D$2,$B$14*N35*AI35,IF($B$3='Funding Weight Adjustments'!$E$2,$B$14*N35*AI35,IF($B$3='Funding Weight Adjustments'!$B$2,$B$15*T35*AI35+$B$16*U35*AI35,IF($B$3='Funding Weight Adjustments'!$C$2,$B$15*T35*AI35+$B$16*U35*AI35,IF($B$3='Funding Weight Adjustments'!$H$2,$B$14*N35*AI35,IF($B$3='Funding Weight Adjustments'!$I$2,$B$14*N35*AI35,IF($B$3='Funding Weight Adjustments'!$F$2,$B$15*T35*AI35+$B$16*U35*AI35,IF($B$3='Funding Weight Adjustments'!$G$2,$B$15*T35*AI35+$B$16*U35*AI35))))))))))))</f>
        <v>0</v>
      </c>
      <c r="AN35" s="84">
        <f t="shared" si="10"/>
        <v>17.778200000000002</v>
      </c>
      <c r="AO35" s="84">
        <f t="shared" si="28"/>
        <v>468.1101874979924</v>
      </c>
      <c r="AP35" s="84">
        <f t="shared" si="11"/>
        <v>250.97745435999718</v>
      </c>
      <c r="AQ35" s="85">
        <f t="shared" si="12"/>
        <v>9057.228013595115</v>
      </c>
      <c r="AR35" s="86">
        <f t="shared" si="13"/>
        <v>0.89145945015699957</v>
      </c>
      <c r="AS35" s="85">
        <f>IF(AO35="-","-",IF($B$3='Funding Weight Adjustments'!$D$2,AI35*$E$14,IF($B$3='Funding Weight Adjustments'!$E$2,AP35*$E$14,IF($B$3='Funding Weight Adjustments'!$B$2,AI35*$E$14,IF(Simulation!$B$3='Funding Weight Adjustments'!$C$2,AP35*$E$14,IF($B$3='Funding Weight Adjustments'!$H$2,AI35*$E$14,IF($B$3='Funding Weight Adjustments'!$I$2,AP35*$E$14,IF($B$3='Funding Weight Adjustments'!$F$2,AI35*$E$14,IF(Simulation!$B$3='Funding Weight Adjustments'!$G$2,AP35*$E$14)))))))))</f>
        <v>484386.48691479454</v>
      </c>
      <c r="AT35" s="85">
        <f t="shared" si="14"/>
        <v>164310.99873901368</v>
      </c>
      <c r="AU35" s="85">
        <f t="shared" si="15"/>
        <v>49699.001259155273</v>
      </c>
      <c r="AV35" s="85">
        <f>IF(AO35="-","-",IF($B$3='Funding Weight Adjustments'!$D$2,AO35*$E$16,IF($B$3='Funding Weight Adjustments'!$E$2,AO35*$E$16,IF($B$3='Funding Weight Adjustments'!$B$2,AO35*$E$16,IF(Simulation!$B$3='Funding Weight Adjustments'!$C$2,AO35*$E$16,IF($B$3='Funding Weight Adjustments'!$H$2,AO35*$E$16,IF($B$3='Funding Weight Adjustments'!$I$2,AO35*$E$16,IF($B$3='Funding Weight Adjustments'!$F$2,AO35*$E$16,IF(Simulation!$B$3='Funding Weight Adjustments'!$G$2,AO35*$E$16)))))))))</f>
        <v>4028529.3512147358</v>
      </c>
      <c r="AW35" s="85">
        <f t="shared" si="16"/>
        <v>4726925.8381276987</v>
      </c>
      <c r="AX35" s="85">
        <f t="shared" si="17"/>
        <v>3221.2973792298631</v>
      </c>
      <c r="AY35" s="85">
        <f t="shared" si="18"/>
        <v>1092.7113037109375</v>
      </c>
      <c r="AZ35" s="85">
        <f t="shared" si="19"/>
        <v>330.51141357421875</v>
      </c>
      <c r="BA35" s="85">
        <f t="shared" si="20"/>
        <v>26790.778421325635</v>
      </c>
      <c r="BB35" s="85">
        <f t="shared" si="21"/>
        <v>31435.298517840649</v>
      </c>
      <c r="BC35" s="85">
        <f t="shared" si="22"/>
        <v>13440.425470965649</v>
      </c>
      <c r="BD35" s="85">
        <f t="shared" si="23"/>
        <v>17109.890684920843</v>
      </c>
      <c r="BE35" s="86">
        <f t="shared" si="24"/>
        <v>1.6840443587520515</v>
      </c>
    </row>
    <row r="36" spans="1:57" x14ac:dyDescent="0.3">
      <c r="A36" s="76" t="str">
        <f>'Data Export'!A13</f>
        <v>T015</v>
      </c>
      <c r="B36" s="76" t="str">
        <f>'Data Export'!B13</f>
        <v>Bennington ID</v>
      </c>
      <c r="C36" s="76" t="str">
        <f>'Data Export'!C13</f>
        <v>5</v>
      </c>
      <c r="D36" s="76" t="str">
        <f>'Data Export'!D13</f>
        <v>Southwest Vermont SU</v>
      </c>
      <c r="E36" s="77">
        <f>'Data Export'!E13</f>
        <v>990.48</v>
      </c>
      <c r="F36" s="78">
        <f>'Data Export'!AU13</f>
        <v>0.4163</v>
      </c>
      <c r="G36" s="78">
        <f>'Data Export'!AT13</f>
        <v>4.95</v>
      </c>
      <c r="H36" s="79">
        <f>'Data Export'!AR13</f>
        <v>182.35</v>
      </c>
      <c r="I36" s="79">
        <f t="shared" si="1"/>
        <v>783.73</v>
      </c>
      <c r="J36" s="79">
        <f>'Data Export'!AV13</f>
        <v>0</v>
      </c>
      <c r="K36" s="79">
        <f>'Data Export'!AW13</f>
        <v>0</v>
      </c>
      <c r="L36" s="78">
        <f>'Data Export'!J13</f>
        <v>0.11228179931640625</v>
      </c>
      <c r="M36" s="78">
        <f>'Data Export'!K13</f>
        <v>8.7582200765609741E-2</v>
      </c>
      <c r="N36" s="76">
        <f>'Data Export'!L13</f>
        <v>0</v>
      </c>
      <c r="O36" s="77">
        <f>'Data Export'!P13</f>
        <v>0</v>
      </c>
      <c r="P36" s="77">
        <f>'Data Export'!Q13</f>
        <v>0</v>
      </c>
      <c r="Q36" s="77">
        <f>'Data Export'!R13</f>
        <v>0</v>
      </c>
      <c r="R36" s="77">
        <f t="shared" si="25"/>
        <v>0</v>
      </c>
      <c r="S36" s="77">
        <f t="shared" si="26"/>
        <v>0</v>
      </c>
      <c r="T36" s="80">
        <f>'Data Export'!Z13</f>
        <v>0</v>
      </c>
      <c r="U36" s="80">
        <f>'Data Export'!AA13</f>
        <v>0.15414634346961975</v>
      </c>
      <c r="V36" s="81">
        <f>'Data Export'!AH13</f>
        <v>13221923</v>
      </c>
      <c r="W36" s="81">
        <f t="shared" si="2"/>
        <v>13325175.060000001</v>
      </c>
      <c r="X36" s="81">
        <f>'Data Export'!AI13</f>
        <v>13.526775360107422</v>
      </c>
      <c r="Y36" s="81">
        <f t="shared" si="3"/>
        <v>13398.0004586792</v>
      </c>
      <c r="Z36" s="81">
        <f>'Data Export'!AJ13</f>
        <v>969.0654296875</v>
      </c>
      <c r="AA36" s="81">
        <f t="shared" si="4"/>
        <v>959839.92679687496</v>
      </c>
      <c r="AB36" s="81">
        <f>'Data Export'!AO13</f>
        <v>104.24440765380859</v>
      </c>
      <c r="AC36" s="81">
        <f t="shared" si="5"/>
        <v>103252.00089294434</v>
      </c>
      <c r="AD36" s="77">
        <f>'Data Export'!AK13</f>
        <v>958.9</v>
      </c>
      <c r="AE36" s="77">
        <f>'Data Export'!AL13</f>
        <v>894.7</v>
      </c>
      <c r="AF36" s="81">
        <f>'Data Export'!AN13</f>
        <v>13453.25</v>
      </c>
      <c r="AG36" s="81">
        <f t="shared" si="27"/>
        <v>13820.649528560552</v>
      </c>
      <c r="AH36" s="80">
        <f t="shared" si="6"/>
        <v>1.3603001504488732</v>
      </c>
      <c r="AI36" s="83">
        <f>'Data Export'!AS13</f>
        <v>966.08</v>
      </c>
      <c r="AJ36" s="84">
        <f t="shared" si="7"/>
        <v>867.61099999999999</v>
      </c>
      <c r="AK36" s="84">
        <f t="shared" si="8"/>
        <v>1072.7237841210001</v>
      </c>
      <c r="AL36" s="84">
        <f t="shared" si="9"/>
        <v>7.8210000000000006</v>
      </c>
      <c r="AM36" s="84">
        <f>IF($B$5="No",IF($B$3='Funding Weight Adjustments'!$D$2,$B$14*N36*AI36,IF($B$3='Funding Weight Adjustments'!$E$2,$B$14*N36*AI36,IF($B$3='Funding Weight Adjustments'!$B$2,$B$15*T36*AI36+$B$16*U36*AI36,IF($B$3='Funding Weight Adjustments'!$C$2,$B$15*T36*AI36+$B$16*U36*AI36,IF($B$3='Funding Weight Adjustments'!$H$2,$B$14*N36*AI36,IF($B$3='Funding Weight Adjustments'!$I$2,$B$14*N36*AI36,IF($B$3='Funding Weight Adjustments'!$F$2,$B$15*T36*AI36+$B$16*U36*AI36,IF($B$3='Funding Weight Adjustments'!$G$2,$B$15*T36*AI36+$B$16*U36*AI36)))))))),IF($B$5="Sparsity&lt;100",IF(R36=0,0,IF($B$3='Funding Weight Adjustments'!$D$2,$B$14*N36*AI36,IF($B$3='Funding Weight Adjustments'!$E$2,$B$14*N36*AI36,IF($B$3='Funding Weight Adjustments'!$B$2,$B$15*T36*AI36+$B$16*U36*AI36,IF($B$3='Funding Weight Adjustments'!$C$2,$B$15*T36*AI36+$B$16*U36*AI36,IF($B$3='Funding Weight Adjustments'!$H$2,$B$14*N36*AI36,IF($B$3='Funding Weight Adjustments'!$I$2,$B$14*N36*AI36,IF($B$3='Funding Weight Adjustments'!$F$2,$B$15*T36*AI36+$B$16*U36*AI36,IF($B$3='Funding Weight Adjustments'!$G$2,$B$15*T36*AI36+$B$16*U36*AI36))))))))),IF($B$5="Sparsity&lt;55",IF(S36=0,0,IF($B$3='Funding Weight Adjustments'!$D$2,$B$14*N36*AI36,IF($B$3='Funding Weight Adjustments'!$E$2,$B$14*N36*AI36,IF($B$3='Funding Weight Adjustments'!$B$2,$B$15*T36*AI36+$B$16*U36*AI36,IF($B$3='Funding Weight Adjustments'!$C$2,$B$15*T36*AI36+$B$16*U36*AI36,IF($B$3='Funding Weight Adjustments'!$H$2,$B$14*N36*AI36,IF($B$3='Funding Weight Adjustments'!$I$2,$B$14*N36*AI36,IF($B$3='Funding Weight Adjustments'!$F$2,$B$15*T36*AI36+$B$16*U36*AI36,IF($B$3='Funding Weight Adjustments'!$G$2,$B$15*T36*AI36+$B$16*U36*AI36))))))))))))</f>
        <v>0</v>
      </c>
      <c r="AN36" s="84">
        <f t="shared" si="10"/>
        <v>0</v>
      </c>
      <c r="AO36" s="84">
        <f t="shared" si="28"/>
        <v>1948.1557841210001</v>
      </c>
      <c r="AP36" s="84">
        <f t="shared" si="11"/>
        <v>1044.5044616711953</v>
      </c>
      <c r="AQ36" s="85">
        <f t="shared" si="12"/>
        <v>11838.470381848567</v>
      </c>
      <c r="AR36" s="86">
        <f t="shared" si="13"/>
        <v>1.1652037777410007</v>
      </c>
      <c r="AS36" s="85">
        <f>IF(AO36="-","-",IF($B$3='Funding Weight Adjustments'!$D$2,AI36*$E$14,IF($B$3='Funding Weight Adjustments'!$E$2,AP36*$E$14,IF($B$3='Funding Weight Adjustments'!$B$2,AI36*$E$14,IF(Simulation!$B$3='Funding Weight Adjustments'!$C$2,AP36*$E$14,IF($B$3='Funding Weight Adjustments'!$H$2,AI36*$E$14,IF($B$3='Funding Weight Adjustments'!$I$2,AP36*$E$14,IF($B$3='Funding Weight Adjustments'!$F$2,AI36*$E$14,IF(Simulation!$B$3='Funding Weight Adjustments'!$G$2,AP36*$E$14)))))))))</f>
        <v>2015893.6110254067</v>
      </c>
      <c r="AT36" s="85">
        <f t="shared" si="14"/>
        <v>13398.0004586792</v>
      </c>
      <c r="AU36" s="85">
        <f t="shared" si="15"/>
        <v>103252.00089294434</v>
      </c>
      <c r="AV36" s="85">
        <f>IF(AO36="-","-",IF($B$3='Funding Weight Adjustments'!$D$2,AO36*$E$16,IF($B$3='Funding Weight Adjustments'!$E$2,AO36*$E$16,IF($B$3='Funding Weight Adjustments'!$B$2,AO36*$E$16,IF(Simulation!$B$3='Funding Weight Adjustments'!$C$2,AO36*$E$16,IF($B$3='Funding Weight Adjustments'!$H$2,AO36*$E$16,IF($B$3='Funding Weight Adjustments'!$I$2,AO36*$E$16,IF($B$3='Funding Weight Adjustments'!$F$2,AO36*$E$16,IF(Simulation!$B$3='Funding Weight Adjustments'!$G$2,AO36*$E$16)))))))))</f>
        <v>16765716.633979188</v>
      </c>
      <c r="AW36" s="85">
        <f t="shared" si="16"/>
        <v>18898260.246356219</v>
      </c>
      <c r="AX36" s="85">
        <f t="shared" si="17"/>
        <v>2035.2693754799761</v>
      </c>
      <c r="AY36" s="85">
        <f t="shared" si="18"/>
        <v>13.526775360107422</v>
      </c>
      <c r="AZ36" s="85">
        <f t="shared" si="19"/>
        <v>104.24440765380859</v>
      </c>
      <c r="BA36" s="85">
        <f t="shared" si="20"/>
        <v>16926.860344458433</v>
      </c>
      <c r="BB36" s="85">
        <f t="shared" si="21"/>
        <v>19079.900902952326</v>
      </c>
      <c r="BC36" s="85">
        <f t="shared" si="22"/>
        <v>5626.6509029523259</v>
      </c>
      <c r="BD36" s="85">
        <f t="shared" si="23"/>
        <v>17174.09640439264</v>
      </c>
      <c r="BE36" s="86">
        <f t="shared" si="24"/>
        <v>1.6903638193299841</v>
      </c>
    </row>
    <row r="37" spans="1:57" x14ac:dyDescent="0.3">
      <c r="A37" s="76" t="str">
        <f>'Data Export'!A14</f>
        <v>T017</v>
      </c>
      <c r="B37" s="76" t="str">
        <f>'Data Export'!B14</f>
        <v>Benson</v>
      </c>
      <c r="C37" s="76" t="str">
        <f>'Data Export'!C14</f>
        <v>4</v>
      </c>
      <c r="D37" s="76" t="str">
        <f>'Data Export'!D14</f>
        <v>Addison-Rutland SU</v>
      </c>
      <c r="E37" s="77">
        <f>'Data Export'!E14</f>
        <v>75.05</v>
      </c>
      <c r="F37" s="78">
        <f>'Data Export'!AU14</f>
        <v>0.30669999999999997</v>
      </c>
      <c r="G37" s="78">
        <f>'Data Export'!AT14</f>
        <v>0</v>
      </c>
      <c r="H37" s="79">
        <f>'Data Export'!AR14</f>
        <v>10.15</v>
      </c>
      <c r="I37" s="79">
        <f t="shared" si="1"/>
        <v>45.246086120605476</v>
      </c>
      <c r="J37" s="79">
        <f>'Data Export'!AV14</f>
        <v>30.253913879394531</v>
      </c>
      <c r="K37" s="79">
        <f>'Data Export'!AW14</f>
        <v>0</v>
      </c>
      <c r="L37" s="78">
        <f>'Data Export'!J14</f>
        <v>0.17209617793560028</v>
      </c>
      <c r="M37" s="78">
        <f>'Data Export'!K14</f>
        <v>3.9338003844022751E-2</v>
      </c>
      <c r="N37" s="76">
        <f>'Data Export'!L14</f>
        <v>1</v>
      </c>
      <c r="O37" s="77">
        <f>'Data Export'!P14</f>
        <v>1</v>
      </c>
      <c r="P37" s="77">
        <f>'Data Export'!Q14</f>
        <v>0</v>
      </c>
      <c r="Q37" s="77">
        <f>'Data Export'!R14</f>
        <v>0</v>
      </c>
      <c r="R37" s="77">
        <f t="shared" si="25"/>
        <v>1</v>
      </c>
      <c r="S37" s="77">
        <f t="shared" si="26"/>
        <v>1</v>
      </c>
      <c r="T37" s="80">
        <f>'Data Export'!Z14</f>
        <v>1</v>
      </c>
      <c r="U37" s="80">
        <f>'Data Export'!AA14</f>
        <v>0</v>
      </c>
      <c r="V37" s="81">
        <f>'Data Export'!AH14</f>
        <v>1561435</v>
      </c>
      <c r="W37" s="81">
        <f t="shared" si="2"/>
        <v>1561435.0385742188</v>
      </c>
      <c r="X37" s="81">
        <f>'Data Export'!AI14</f>
        <v>0</v>
      </c>
      <c r="Y37" s="81">
        <f t="shared" si="3"/>
        <v>0</v>
      </c>
      <c r="Z37" s="81">
        <f>'Data Export'!AJ14</f>
        <v>4347.76953125</v>
      </c>
      <c r="AA37" s="81">
        <f t="shared" si="4"/>
        <v>326300.10332031251</v>
      </c>
      <c r="AB37" s="81">
        <f>'Data Export'!AO14</f>
        <v>0</v>
      </c>
      <c r="AC37" s="81">
        <f t="shared" si="5"/>
        <v>0</v>
      </c>
      <c r="AD37" s="77">
        <f>'Data Export'!AK14</f>
        <v>89.26</v>
      </c>
      <c r="AE37" s="77">
        <f>'Data Export'!AL14</f>
        <v>83.28</v>
      </c>
      <c r="AF37" s="81">
        <f>'Data Export'!AN14</f>
        <v>20805.263671875</v>
      </c>
      <c r="AG37" s="81">
        <f t="shared" si="27"/>
        <v>14831.111134172746</v>
      </c>
      <c r="AH37" s="80">
        <f t="shared" si="6"/>
        <v>1.4597550328910183</v>
      </c>
      <c r="AI37" s="83">
        <f>'Data Export'!AS14</f>
        <v>85.65</v>
      </c>
      <c r="AJ37" s="84">
        <f t="shared" si="7"/>
        <v>87.127400192260751</v>
      </c>
      <c r="AK37" s="84">
        <f t="shared" si="8"/>
        <v>79.364261707730122</v>
      </c>
      <c r="AL37" s="84">
        <f t="shared" si="9"/>
        <v>0</v>
      </c>
      <c r="AM37" s="84">
        <f>IF($B$5="No",IF($B$3='Funding Weight Adjustments'!$D$2,$B$14*N37*AI37,IF($B$3='Funding Weight Adjustments'!$E$2,$B$14*N37*AI37,IF($B$3='Funding Weight Adjustments'!$B$2,$B$15*T37*AI37+$B$16*U37*AI37,IF($B$3='Funding Weight Adjustments'!$C$2,$B$15*T37*AI37+$B$16*U37*AI37,IF($B$3='Funding Weight Adjustments'!$H$2,$B$14*N37*AI37,IF($B$3='Funding Weight Adjustments'!$I$2,$B$14*N37*AI37,IF($B$3='Funding Weight Adjustments'!$F$2,$B$15*T37*AI37+$B$16*U37*AI37,IF($B$3='Funding Weight Adjustments'!$G$2,$B$15*T37*AI37+$B$16*U37*AI37)))))))),IF($B$5="Sparsity&lt;100",IF(R37=0,0,IF($B$3='Funding Weight Adjustments'!$D$2,$B$14*N37*AI37,IF($B$3='Funding Weight Adjustments'!$E$2,$B$14*N37*AI37,IF($B$3='Funding Weight Adjustments'!$B$2,$B$15*T37*AI37+$B$16*U37*AI37,IF($B$3='Funding Weight Adjustments'!$C$2,$B$15*T37*AI37+$B$16*U37*AI37,IF($B$3='Funding Weight Adjustments'!$H$2,$B$14*N37*AI37,IF($B$3='Funding Weight Adjustments'!$I$2,$B$14*N37*AI37,IF($B$3='Funding Weight Adjustments'!$F$2,$B$15*T37*AI37+$B$16*U37*AI37,IF($B$3='Funding Weight Adjustments'!$G$2,$B$15*T37*AI37+$B$16*U37*AI37))))))))),IF($B$5="Sparsity&lt;55",IF(S37=0,0,IF($B$3='Funding Weight Adjustments'!$D$2,$B$14*N37*AI37,IF($B$3='Funding Weight Adjustments'!$E$2,$B$14*N37*AI37,IF($B$3='Funding Weight Adjustments'!$B$2,$B$15*T37*AI37+$B$16*U37*AI37,IF($B$3='Funding Weight Adjustments'!$C$2,$B$15*T37*AI37+$B$16*U37*AI37,IF($B$3='Funding Weight Adjustments'!$H$2,$B$14*N37*AI37,IF($B$3='Funding Weight Adjustments'!$I$2,$B$14*N37*AI37,IF($B$3='Funding Weight Adjustments'!$F$2,$B$15*T37*AI37+$B$16*U37*AI37,IF($B$3='Funding Weight Adjustments'!$G$2,$B$15*T37*AI37+$B$16*U37*AI37))))))))))))</f>
        <v>22.269000000000002</v>
      </c>
      <c r="AN37" s="84">
        <f t="shared" si="10"/>
        <v>19.6995</v>
      </c>
      <c r="AO37" s="84">
        <f t="shared" si="28"/>
        <v>208.46016189999088</v>
      </c>
      <c r="AP37" s="84">
        <f t="shared" si="11"/>
        <v>111.76599477309382</v>
      </c>
      <c r="AQ37" s="85">
        <f t="shared" si="12"/>
        <v>11051.079872383945</v>
      </c>
      <c r="AR37" s="86">
        <f t="shared" si="13"/>
        <v>1.0877047118488135</v>
      </c>
      <c r="AS37" s="85">
        <f>IF(AO37="-","-",IF($B$3='Funding Weight Adjustments'!$D$2,AI37*$E$14,IF($B$3='Funding Weight Adjustments'!$E$2,AP37*$E$14,IF($B$3='Funding Weight Adjustments'!$B$2,AI37*$E$14,IF(Simulation!$B$3='Funding Weight Adjustments'!$C$2,AP37*$E$14,IF($B$3='Funding Weight Adjustments'!$H$2,AI37*$E$14,IF($B$3='Funding Weight Adjustments'!$I$2,AP37*$E$14,IF($B$3='Funding Weight Adjustments'!$F$2,AI37*$E$14,IF(Simulation!$B$3='Funding Weight Adjustments'!$G$2,AP37*$E$14)))))))))</f>
        <v>215708.36991207107</v>
      </c>
      <c r="AT37" s="85">
        <f t="shared" si="14"/>
        <v>0</v>
      </c>
      <c r="AU37" s="85">
        <f t="shared" si="15"/>
        <v>0</v>
      </c>
      <c r="AV37" s="85">
        <f>IF(AO37="-","-",IF($B$3='Funding Weight Adjustments'!$D$2,AO37*$E$16,IF($B$3='Funding Weight Adjustments'!$E$2,AO37*$E$16,IF($B$3='Funding Weight Adjustments'!$B$2,AO37*$E$16,IF(Simulation!$B$3='Funding Weight Adjustments'!$C$2,AO37*$E$16,IF($B$3='Funding Weight Adjustments'!$H$2,AO37*$E$16,IF($B$3='Funding Weight Adjustments'!$I$2,AO37*$E$16,IF($B$3='Funding Weight Adjustments'!$F$2,AO37*$E$16,IF(Simulation!$B$3='Funding Weight Adjustments'!$G$2,AO37*$E$16)))))))))</f>
        <v>1793996.1641546004</v>
      </c>
      <c r="AW37" s="85">
        <f t="shared" si="16"/>
        <v>2009704.5340666715</v>
      </c>
      <c r="AX37" s="85">
        <f t="shared" si="17"/>
        <v>2874.1954685152709</v>
      </c>
      <c r="AY37" s="85">
        <f t="shared" si="18"/>
        <v>0</v>
      </c>
      <c r="AZ37" s="85">
        <f t="shared" si="19"/>
        <v>0</v>
      </c>
      <c r="BA37" s="85">
        <f t="shared" si="20"/>
        <v>23904.012846830119</v>
      </c>
      <c r="BB37" s="85">
        <f t="shared" si="21"/>
        <v>26778.20831534539</v>
      </c>
      <c r="BC37" s="85">
        <f t="shared" si="22"/>
        <v>5972.9446434703896</v>
      </c>
      <c r="BD37" s="85">
        <f t="shared" si="23"/>
        <v>15061.865947366097</v>
      </c>
      <c r="BE37" s="86">
        <f t="shared" si="24"/>
        <v>1.4824671208037496</v>
      </c>
    </row>
    <row r="38" spans="1:57" x14ac:dyDescent="0.3">
      <c r="A38" s="76" t="str">
        <f>'Data Export'!A15</f>
        <v>T018</v>
      </c>
      <c r="B38" s="76" t="str">
        <f>'Data Export'!B15</f>
        <v>Berkshire</v>
      </c>
      <c r="C38" s="76" t="str">
        <f>'Data Export'!C15</f>
        <v>20</v>
      </c>
      <c r="D38" s="76" t="str">
        <f>'Data Export'!D15</f>
        <v>Franklin Northeast SU</v>
      </c>
      <c r="E38" s="77">
        <f>'Data Export'!E15</f>
        <v>292.14000000000004</v>
      </c>
      <c r="F38" s="78">
        <f>'Data Export'!AU15</f>
        <v>0.13109999999999999</v>
      </c>
      <c r="G38" s="78">
        <f>'Data Export'!AT15</f>
        <v>1</v>
      </c>
      <c r="H38" s="79">
        <f>'Data Export'!AR15</f>
        <v>23.76</v>
      </c>
      <c r="I38" s="79">
        <f t="shared" si="1"/>
        <v>177.80437469482422</v>
      </c>
      <c r="J38" s="79">
        <f>'Data Export'!AV15</f>
        <v>109.19562530517578</v>
      </c>
      <c r="K38" s="79">
        <f>'Data Export'!AW15</f>
        <v>0</v>
      </c>
      <c r="L38" s="78">
        <f>'Data Export'!J15</f>
        <v>9.8737724125385284E-2</v>
      </c>
      <c r="M38" s="78">
        <f>'Data Export'!K15</f>
        <v>4.2432531714439392E-2</v>
      </c>
      <c r="N38" s="76">
        <f>'Data Export'!L15</f>
        <v>0</v>
      </c>
      <c r="O38" s="77">
        <f>'Data Export'!P15</f>
        <v>0</v>
      </c>
      <c r="P38" s="77">
        <f>'Data Export'!Q15</f>
        <v>1</v>
      </c>
      <c r="Q38" s="77">
        <f>'Data Export'!R15</f>
        <v>0</v>
      </c>
      <c r="R38" s="77">
        <f t="shared" si="25"/>
        <v>1</v>
      </c>
      <c r="S38" s="77">
        <f t="shared" si="26"/>
        <v>1</v>
      </c>
      <c r="T38" s="80">
        <f>'Data Export'!Z15</f>
        <v>0</v>
      </c>
      <c r="U38" s="80">
        <f>'Data Export'!AA15</f>
        <v>1</v>
      </c>
      <c r="V38" s="81">
        <f>'Data Export'!AH15</f>
        <v>4321737</v>
      </c>
      <c r="W38" s="81">
        <f t="shared" si="2"/>
        <v>4321736.8577929698</v>
      </c>
      <c r="X38" s="81">
        <f>'Data Export'!AI15</f>
        <v>774.8203125</v>
      </c>
      <c r="Y38" s="81">
        <f t="shared" si="3"/>
        <v>226356.00609375004</v>
      </c>
      <c r="Z38" s="81">
        <f>'Data Export'!AJ15</f>
        <v>446.7373046875</v>
      </c>
      <c r="AA38" s="81">
        <f t="shared" si="4"/>
        <v>130509.83619140627</v>
      </c>
      <c r="AB38" s="81">
        <f>'Data Export'!AO15</f>
        <v>0</v>
      </c>
      <c r="AC38" s="81">
        <f t="shared" si="5"/>
        <v>0</v>
      </c>
      <c r="AD38" s="77">
        <f>'Data Export'!AK15</f>
        <v>325.86</v>
      </c>
      <c r="AE38" s="77">
        <f>'Data Export'!AL15</f>
        <v>304.04000000000002</v>
      </c>
      <c r="AF38" s="81">
        <f>'Data Export'!AN15</f>
        <v>14793.3759765625</v>
      </c>
      <c r="AG38" s="81">
        <f t="shared" si="27"/>
        <v>13785.117160905022</v>
      </c>
      <c r="AH38" s="80">
        <f t="shared" si="6"/>
        <v>1.356802870167817</v>
      </c>
      <c r="AI38" s="83">
        <f>'Data Export'!AS15</f>
        <v>310.76</v>
      </c>
      <c r="AJ38" s="84">
        <f t="shared" si="7"/>
        <v>323.04459382019041</v>
      </c>
      <c r="AK38" s="84">
        <f t="shared" si="8"/>
        <v>125.78290436198608</v>
      </c>
      <c r="AL38" s="84">
        <f t="shared" si="9"/>
        <v>1.58</v>
      </c>
      <c r="AM38" s="84">
        <f>IF($B$5="No",IF($B$3='Funding Weight Adjustments'!$D$2,$B$14*N38*AI38,IF($B$3='Funding Weight Adjustments'!$E$2,$B$14*N38*AI38,IF($B$3='Funding Weight Adjustments'!$B$2,$B$15*T38*AI38+$B$16*U38*AI38,IF($B$3='Funding Weight Adjustments'!$C$2,$B$15*T38*AI38+$B$16*U38*AI38,IF($B$3='Funding Weight Adjustments'!$H$2,$B$14*N38*AI38,IF($B$3='Funding Weight Adjustments'!$I$2,$B$14*N38*AI38,IF($B$3='Funding Weight Adjustments'!$F$2,$B$15*T38*AI38+$B$16*U38*AI38,IF($B$3='Funding Weight Adjustments'!$G$2,$B$15*T38*AI38+$B$16*U38*AI38)))))))),IF($B$5="Sparsity&lt;100",IF(R38=0,0,IF($B$3='Funding Weight Adjustments'!$D$2,$B$14*N38*AI38,IF($B$3='Funding Weight Adjustments'!$E$2,$B$14*N38*AI38,IF($B$3='Funding Weight Adjustments'!$B$2,$B$15*T38*AI38+$B$16*U38*AI38,IF($B$3='Funding Weight Adjustments'!$C$2,$B$15*T38*AI38+$B$16*U38*AI38,IF($B$3='Funding Weight Adjustments'!$H$2,$B$14*N38*AI38,IF($B$3='Funding Weight Adjustments'!$I$2,$B$14*N38*AI38,IF($B$3='Funding Weight Adjustments'!$F$2,$B$15*T38*AI38+$B$16*U38*AI38,IF($B$3='Funding Weight Adjustments'!$G$2,$B$15*T38*AI38+$B$16*U38*AI38))))))))),IF($B$5="Sparsity&lt;55",IF(S38=0,0,IF($B$3='Funding Weight Adjustments'!$D$2,$B$14*N38*AI38,IF($B$3='Funding Weight Adjustments'!$E$2,$B$14*N38*AI38,IF($B$3='Funding Weight Adjustments'!$B$2,$B$15*T38*AI38+$B$16*U38*AI38,IF($B$3='Funding Weight Adjustments'!$C$2,$B$15*T38*AI38+$B$16*U38*AI38,IF($B$3='Funding Weight Adjustments'!$H$2,$B$14*N38*AI38,IF($B$3='Funding Weight Adjustments'!$I$2,$B$14*N38*AI38,IF($B$3='Funding Weight Adjustments'!$F$2,$B$15*T38*AI38+$B$16*U38*AI38,IF($B$3='Funding Weight Adjustments'!$G$2,$B$15*T38*AI38+$B$16*U38*AI38))))))))))))</f>
        <v>37.291199999999996</v>
      </c>
      <c r="AN38" s="84">
        <f t="shared" si="10"/>
        <v>52.8292</v>
      </c>
      <c r="AO38" s="84">
        <f t="shared" si="28"/>
        <v>540.5278981821765</v>
      </c>
      <c r="AP38" s="84">
        <f t="shared" si="11"/>
        <v>289.80423737713295</v>
      </c>
      <c r="AQ38" s="85">
        <f t="shared" si="12"/>
        <v>14462.269632542899</v>
      </c>
      <c r="AR38" s="86">
        <f t="shared" si="13"/>
        <v>1.4234517354865057</v>
      </c>
      <c r="AS38" s="85">
        <f>IF(AO38="-","-",IF($B$3='Funding Weight Adjustments'!$D$2,AI38*$E$14,IF($B$3='Funding Weight Adjustments'!$E$2,AP38*$E$14,IF($B$3='Funding Weight Adjustments'!$B$2,AI38*$E$14,IF(Simulation!$B$3='Funding Weight Adjustments'!$C$2,AP38*$E$14,IF($B$3='Funding Weight Adjustments'!$H$2,AI38*$E$14,IF($B$3='Funding Weight Adjustments'!$I$2,AP38*$E$14,IF($B$3='Funding Weight Adjustments'!$F$2,AI38*$E$14,IF(Simulation!$B$3='Funding Weight Adjustments'!$G$2,AP38*$E$14)))))))))</f>
        <v>559322.17813786655</v>
      </c>
      <c r="AT38" s="85">
        <f t="shared" si="14"/>
        <v>226356.00609375004</v>
      </c>
      <c r="AU38" s="85">
        <f t="shared" si="15"/>
        <v>0</v>
      </c>
      <c r="AV38" s="85">
        <f>IF(AO38="-","-",IF($B$3='Funding Weight Adjustments'!$D$2,AO38*$E$16,IF($B$3='Funding Weight Adjustments'!$E$2,AO38*$E$16,IF($B$3='Funding Weight Adjustments'!$B$2,AO38*$E$16,IF(Simulation!$B$3='Funding Weight Adjustments'!$C$2,AO38*$E$16,IF($B$3='Funding Weight Adjustments'!$H$2,AO38*$E$16,IF($B$3='Funding Weight Adjustments'!$I$2,AO38*$E$16,IF($B$3='Funding Weight Adjustments'!$F$2,AO38*$E$16,IF(Simulation!$B$3='Funding Weight Adjustments'!$G$2,AO38*$E$16)))))))))</f>
        <v>4651752.0044073965</v>
      </c>
      <c r="AW38" s="85">
        <f t="shared" si="16"/>
        <v>5437430.1886390131</v>
      </c>
      <c r="AX38" s="85">
        <f t="shared" si="17"/>
        <v>1914.5689674055811</v>
      </c>
      <c r="AY38" s="85">
        <f t="shared" si="18"/>
        <v>774.8203125</v>
      </c>
      <c r="AZ38" s="85">
        <f t="shared" si="19"/>
        <v>0</v>
      </c>
      <c r="BA38" s="85">
        <f t="shared" si="20"/>
        <v>15923.023223137523</v>
      </c>
      <c r="BB38" s="85">
        <f t="shared" si="21"/>
        <v>18612.412503043102</v>
      </c>
      <c r="BC38" s="85">
        <f t="shared" si="22"/>
        <v>3819.0365264806023</v>
      </c>
      <c r="BD38" s="85">
        <f t="shared" si="23"/>
        <v>18312.086808936183</v>
      </c>
      <c r="BE38" s="86">
        <f t="shared" si="24"/>
        <v>1.8023707489110417</v>
      </c>
    </row>
    <row r="39" spans="1:57" x14ac:dyDescent="0.3">
      <c r="A39" s="76" t="str">
        <f>'Data Export'!A16</f>
        <v>T019</v>
      </c>
      <c r="B39" s="76" t="str">
        <f>'Data Export'!B16</f>
        <v>Berlin</v>
      </c>
      <c r="C39" s="76" t="str">
        <f>'Data Export'!C16</f>
        <v>32</v>
      </c>
      <c r="D39" s="76" t="str">
        <f>'Data Export'!D16</f>
        <v>Washington Central SU</v>
      </c>
      <c r="E39" s="77">
        <f>'Data Export'!E16</f>
        <v>215</v>
      </c>
      <c r="F39" s="78">
        <f>'Data Export'!AU16</f>
        <v>9.219999999999999E-2</v>
      </c>
      <c r="G39" s="78">
        <f>'Data Export'!AT16</f>
        <v>1.05</v>
      </c>
      <c r="H39" s="79">
        <f>'Data Export'!AR16</f>
        <v>24.5</v>
      </c>
      <c r="I39" s="79">
        <f t="shared" si="1"/>
        <v>159.61261253356935</v>
      </c>
      <c r="J39" s="79">
        <f>'Data Export'!AV16</f>
        <v>24.437387466430664</v>
      </c>
      <c r="K39" s="79">
        <f>'Data Export'!AW16</f>
        <v>0</v>
      </c>
      <c r="L39" s="78">
        <f>'Data Export'!J16</f>
        <v>0.11680418252944946</v>
      </c>
      <c r="M39" s="78">
        <f>'Data Export'!K16</f>
        <v>8.1078521907329559E-2</v>
      </c>
      <c r="N39" s="76">
        <f>'Data Export'!L16</f>
        <v>0</v>
      </c>
      <c r="O39" s="77">
        <f>'Data Export'!P16</f>
        <v>0</v>
      </c>
      <c r="P39" s="77">
        <f>'Data Export'!Q16</f>
        <v>0</v>
      </c>
      <c r="Q39" s="77">
        <f>'Data Export'!R16</f>
        <v>1</v>
      </c>
      <c r="R39" s="77">
        <f t="shared" si="25"/>
        <v>1</v>
      </c>
      <c r="S39" s="77">
        <f t="shared" si="26"/>
        <v>0</v>
      </c>
      <c r="T39" s="80">
        <f>'Data Export'!Z16</f>
        <v>0</v>
      </c>
      <c r="U39" s="80">
        <f>'Data Export'!AA16</f>
        <v>1</v>
      </c>
      <c r="V39" s="81">
        <f>'Data Export'!AH16</f>
        <v>3450999</v>
      </c>
      <c r="W39" s="81">
        <f t="shared" si="2"/>
        <v>3450999.013671875</v>
      </c>
      <c r="X39" s="81">
        <f>'Data Export'!AI16</f>
        <v>1360.5115966796875</v>
      </c>
      <c r="Y39" s="81">
        <f t="shared" si="3"/>
        <v>292509.99328613281</v>
      </c>
      <c r="Z39" s="81">
        <f>'Data Export'!AJ16</f>
        <v>853.8046875</v>
      </c>
      <c r="AA39" s="81">
        <f t="shared" si="4"/>
        <v>183568.0078125</v>
      </c>
      <c r="AB39" s="81">
        <f>'Data Export'!AO16</f>
        <v>0</v>
      </c>
      <c r="AC39" s="81">
        <f t="shared" si="5"/>
        <v>0</v>
      </c>
      <c r="AD39" s="77">
        <f>'Data Export'!AK16</f>
        <v>200.03000000000003</v>
      </c>
      <c r="AE39" s="77">
        <f>'Data Export'!AL16</f>
        <v>186.64</v>
      </c>
      <c r="AF39" s="81">
        <f>'Data Export'!AN16</f>
        <v>16051.158203125</v>
      </c>
      <c r="AG39" s="81">
        <f t="shared" si="27"/>
        <v>17506.595616477578</v>
      </c>
      <c r="AH39" s="80">
        <f t="shared" si="6"/>
        <v>1.7230901197320452</v>
      </c>
      <c r="AI39" s="83">
        <f>'Data Export'!AS16</f>
        <v>208.55</v>
      </c>
      <c r="AJ39" s="84">
        <f t="shared" si="7"/>
        <v>200.94059911727908</v>
      </c>
      <c r="AK39" s="84">
        <f t="shared" si="8"/>
        <v>55.024368018680995</v>
      </c>
      <c r="AL39" s="84">
        <f t="shared" si="9"/>
        <v>1.6590000000000003</v>
      </c>
      <c r="AM39" s="84">
        <f>IF($B$5="No",IF($B$3='Funding Weight Adjustments'!$D$2,$B$14*N39*AI39,IF($B$3='Funding Weight Adjustments'!$E$2,$B$14*N39*AI39,IF($B$3='Funding Weight Adjustments'!$B$2,$B$15*T39*AI39+$B$16*U39*AI39,IF($B$3='Funding Weight Adjustments'!$C$2,$B$15*T39*AI39+$B$16*U39*AI39,IF($B$3='Funding Weight Adjustments'!$H$2,$B$14*N39*AI39,IF($B$3='Funding Weight Adjustments'!$I$2,$B$14*N39*AI39,IF($B$3='Funding Weight Adjustments'!$F$2,$B$15*T39*AI39+$B$16*U39*AI39,IF($B$3='Funding Weight Adjustments'!$G$2,$B$15*T39*AI39+$B$16*U39*AI39)))))))),IF($B$5="Sparsity&lt;100",IF(R39=0,0,IF($B$3='Funding Weight Adjustments'!$D$2,$B$14*N39*AI39,IF($B$3='Funding Weight Adjustments'!$E$2,$B$14*N39*AI39,IF($B$3='Funding Weight Adjustments'!$B$2,$B$15*T39*AI39+$B$16*U39*AI39,IF($B$3='Funding Weight Adjustments'!$C$2,$B$15*T39*AI39+$B$16*U39*AI39,IF($B$3='Funding Weight Adjustments'!$H$2,$B$14*N39*AI39,IF($B$3='Funding Weight Adjustments'!$I$2,$B$14*N39*AI39,IF($B$3='Funding Weight Adjustments'!$F$2,$B$15*T39*AI39+$B$16*U39*AI39,IF($B$3='Funding Weight Adjustments'!$G$2,$B$15*T39*AI39+$B$16*U39*AI39))))))))),IF($B$5="Sparsity&lt;55",IF(S39=0,0,IF($B$3='Funding Weight Adjustments'!$D$2,$B$14*N39*AI39,IF($B$3='Funding Weight Adjustments'!$E$2,$B$14*N39*AI39,IF($B$3='Funding Weight Adjustments'!$B$2,$B$15*T39*AI39+$B$16*U39*AI39,IF($B$3='Funding Weight Adjustments'!$C$2,$B$15*T39*AI39+$B$16*U39*AI39,IF($B$3='Funding Weight Adjustments'!$H$2,$B$14*N39*AI39,IF($B$3='Funding Weight Adjustments'!$I$2,$B$14*N39*AI39,IF($B$3='Funding Weight Adjustments'!$F$2,$B$15*T39*AI39+$B$16*U39*AI39,IF($B$3='Funding Weight Adjustments'!$G$2,$B$15*T39*AI39+$B$16*U39*AI39))))))))))))</f>
        <v>0</v>
      </c>
      <c r="AN39" s="84">
        <f t="shared" si="10"/>
        <v>22.9405</v>
      </c>
      <c r="AO39" s="84">
        <f t="shared" si="28"/>
        <v>280.56446713596006</v>
      </c>
      <c r="AP39" s="84">
        <f t="shared" si="11"/>
        <v>150.4247453404426</v>
      </c>
      <c r="AQ39" s="85">
        <f t="shared" si="12"/>
        <v>21721.366378015111</v>
      </c>
      <c r="AR39" s="86">
        <f t="shared" si="13"/>
        <v>2.1379297616156605</v>
      </c>
      <c r="AS39" s="85">
        <f>IF(AO39="-","-",IF($B$3='Funding Weight Adjustments'!$D$2,AI39*$E$14,IF($B$3='Funding Weight Adjustments'!$E$2,AP39*$E$14,IF($B$3='Funding Weight Adjustments'!$B$2,AI39*$E$14,IF(Simulation!$B$3='Funding Weight Adjustments'!$C$2,AP39*$E$14,IF($B$3='Funding Weight Adjustments'!$H$2,AI39*$E$14,IF($B$3='Funding Weight Adjustments'!$I$2,AP39*$E$14,IF($B$3='Funding Weight Adjustments'!$F$2,AI39*$E$14,IF(Simulation!$B$3='Funding Weight Adjustments'!$G$2,AP39*$E$14)))))))))</f>
        <v>290319.75850705424</v>
      </c>
      <c r="AT39" s="85">
        <f t="shared" si="14"/>
        <v>292509.99328613281</v>
      </c>
      <c r="AU39" s="85">
        <f t="shared" si="15"/>
        <v>0</v>
      </c>
      <c r="AV39" s="85">
        <f>IF(AO39="-","-",IF($B$3='Funding Weight Adjustments'!$D$2,AO39*$E$16,IF($B$3='Funding Weight Adjustments'!$E$2,AO39*$E$16,IF($B$3='Funding Weight Adjustments'!$B$2,AO39*$E$16,IF(Simulation!$B$3='Funding Weight Adjustments'!$C$2,AO39*$E$16,IF($B$3='Funding Weight Adjustments'!$H$2,AO39*$E$16,IF($B$3='Funding Weight Adjustments'!$I$2,AO39*$E$16,IF($B$3='Funding Weight Adjustments'!$F$2,AO39*$E$16,IF(Simulation!$B$3='Funding Weight Adjustments'!$G$2,AO39*$E$16)))))))))</f>
        <v>2414521.6680847919</v>
      </c>
      <c r="AW39" s="85">
        <f t="shared" si="16"/>
        <v>2997351.419877979</v>
      </c>
      <c r="AX39" s="85">
        <f t="shared" si="17"/>
        <v>1350.3244581723452</v>
      </c>
      <c r="AY39" s="85">
        <f t="shared" si="18"/>
        <v>1360.5115966796875</v>
      </c>
      <c r="AZ39" s="85">
        <f t="shared" si="19"/>
        <v>0</v>
      </c>
      <c r="BA39" s="85">
        <f t="shared" si="20"/>
        <v>11230.333339929264</v>
      </c>
      <c r="BB39" s="85">
        <f t="shared" si="21"/>
        <v>13941.169394781298</v>
      </c>
      <c r="BC39" s="85">
        <f t="shared" si="22"/>
        <v>-2109.9888083437017</v>
      </c>
      <c r="BD39" s="85">
        <f t="shared" si="23"/>
        <v>18705.588669585577</v>
      </c>
      <c r="BE39" s="86">
        <f t="shared" si="24"/>
        <v>1.8411012470064545</v>
      </c>
    </row>
    <row r="40" spans="1:57" x14ac:dyDescent="0.3">
      <c r="A40" s="76" t="str">
        <f>'Data Export'!A17</f>
        <v>T020</v>
      </c>
      <c r="B40" s="76" t="str">
        <f>'Data Export'!B17</f>
        <v>Bethel</v>
      </c>
      <c r="C40" s="76" t="str">
        <f>'Data Export'!C17</f>
        <v>30</v>
      </c>
      <c r="D40" s="76" t="str">
        <f>'Data Export'!D17</f>
        <v>White River Valley SU</v>
      </c>
      <c r="E40" s="77">
        <f>'Data Export'!E17</f>
        <v>251.69</v>
      </c>
      <c r="F40" s="78">
        <f>'Data Export'!AU17</f>
        <v>0.30990000000000001</v>
      </c>
      <c r="G40" s="78">
        <f>'Data Export'!AT17</f>
        <v>0</v>
      </c>
      <c r="H40" s="79">
        <f>'Data Export'!AR17</f>
        <v>29.51</v>
      </c>
      <c r="I40" s="79">
        <f t="shared" si="1"/>
        <v>115.66333312988286</v>
      </c>
      <c r="J40" s="79">
        <f>'Data Export'!AV17</f>
        <v>59.503952026367188</v>
      </c>
      <c r="K40" s="79">
        <f>'Data Export'!AW17</f>
        <v>68.03271484375</v>
      </c>
      <c r="L40" s="78">
        <f>'Data Export'!J17</f>
        <v>8.4574192762374878E-2</v>
      </c>
      <c r="M40" s="78">
        <f>'Data Export'!K17</f>
        <v>2.9852474108338356E-2</v>
      </c>
      <c r="N40" s="76">
        <f>'Data Export'!L17</f>
        <v>0</v>
      </c>
      <c r="O40" s="77">
        <f>'Data Export'!P17</f>
        <v>0</v>
      </c>
      <c r="P40" s="77">
        <f>'Data Export'!Q17</f>
        <v>1</v>
      </c>
      <c r="Q40" s="77">
        <f>'Data Export'!R17</f>
        <v>0</v>
      </c>
      <c r="R40" s="77">
        <f t="shared" si="25"/>
        <v>1</v>
      </c>
      <c r="S40" s="77">
        <f t="shared" si="26"/>
        <v>1</v>
      </c>
      <c r="T40" s="80">
        <f>'Data Export'!Z17</f>
        <v>0.37451738119125366</v>
      </c>
      <c r="U40" s="80">
        <f>'Data Export'!AA17</f>
        <v>0.62548261880874634</v>
      </c>
      <c r="V40" s="81">
        <f>'Data Export'!AH17</f>
        <v>5245228</v>
      </c>
      <c r="W40" s="81">
        <f t="shared" si="2"/>
        <v>5319019.8271875</v>
      </c>
      <c r="X40" s="81">
        <f>'Data Export'!AI17</f>
        <v>866.58984375</v>
      </c>
      <c r="Y40" s="81">
        <f t="shared" si="3"/>
        <v>218111.9977734375</v>
      </c>
      <c r="Z40" s="81">
        <f>'Data Export'!AJ17</f>
        <v>2209.06640625</v>
      </c>
      <c r="AA40" s="81">
        <f t="shared" si="4"/>
        <v>555999.92378906254</v>
      </c>
      <c r="AB40" s="81">
        <f>'Data Export'!AO17</f>
        <v>293.18606567382813</v>
      </c>
      <c r="AC40" s="81">
        <f t="shared" si="5"/>
        <v>73792.000869445794</v>
      </c>
      <c r="AD40" s="77">
        <f>'Data Export'!AK17</f>
        <v>291.89</v>
      </c>
      <c r="AE40" s="77">
        <f>'Data Export'!AL17</f>
        <v>272.35000000000002</v>
      </c>
      <c r="AF40" s="81">
        <f>'Data Export'!AN17</f>
        <v>21133.21875</v>
      </c>
      <c r="AG40" s="81">
        <f t="shared" si="27"/>
        <v>17488.598874236963</v>
      </c>
      <c r="AH40" s="80">
        <f t="shared" si="6"/>
        <v>1.7213187868343467</v>
      </c>
      <c r="AI40" s="83">
        <f>'Data Export'!AS17</f>
        <v>272.71000000000004</v>
      </c>
      <c r="AJ40" s="84">
        <f t="shared" si="7"/>
        <v>284.06705193481446</v>
      </c>
      <c r="AK40" s="84">
        <f t="shared" si="8"/>
        <v>261.45616680195906</v>
      </c>
      <c r="AL40" s="84">
        <f t="shared" si="9"/>
        <v>0</v>
      </c>
      <c r="AM40" s="84">
        <f>IF($B$5="No",IF($B$3='Funding Weight Adjustments'!$D$2,$B$14*N40*AI40,IF($B$3='Funding Weight Adjustments'!$E$2,$B$14*N40*AI40,IF($B$3='Funding Weight Adjustments'!$B$2,$B$15*T40*AI40+$B$16*U40*AI40,IF($B$3='Funding Weight Adjustments'!$C$2,$B$15*T40*AI40+$B$16*U40*AI40,IF($B$3='Funding Weight Adjustments'!$H$2,$B$14*N40*AI40,IF($B$3='Funding Weight Adjustments'!$I$2,$B$14*N40*AI40,IF($B$3='Funding Weight Adjustments'!$F$2,$B$15*T40*AI40+$B$16*U40*AI40,IF($B$3='Funding Weight Adjustments'!$G$2,$B$15*T40*AI40+$B$16*U40*AI40)))))))),IF($B$5="Sparsity&lt;100",IF(R40=0,0,IF($B$3='Funding Weight Adjustments'!$D$2,$B$14*N40*AI40,IF($B$3='Funding Weight Adjustments'!$E$2,$B$14*N40*AI40,IF($B$3='Funding Weight Adjustments'!$B$2,$B$15*T40*AI40+$B$16*U40*AI40,IF($B$3='Funding Weight Adjustments'!$C$2,$B$15*T40*AI40+$B$16*U40*AI40,IF($B$3='Funding Weight Adjustments'!$H$2,$B$14*N40*AI40,IF($B$3='Funding Weight Adjustments'!$I$2,$B$14*N40*AI40,IF($B$3='Funding Weight Adjustments'!$F$2,$B$15*T40*AI40+$B$16*U40*AI40,IF($B$3='Funding Weight Adjustments'!$G$2,$B$15*T40*AI40+$B$16*U40*AI40))))))))),IF($B$5="Sparsity&lt;55",IF(S40=0,0,IF($B$3='Funding Weight Adjustments'!$D$2,$B$14*N40*AI40,IF($B$3='Funding Weight Adjustments'!$E$2,$B$14*N40*AI40,IF($B$3='Funding Weight Adjustments'!$B$2,$B$15*T40*AI40+$B$16*U40*AI40,IF($B$3='Funding Weight Adjustments'!$C$2,$B$15*T40*AI40+$B$16*U40*AI40,IF($B$3='Funding Weight Adjustments'!$H$2,$B$14*N40*AI40,IF($B$3='Funding Weight Adjustments'!$I$2,$B$14*N40*AI40,IF($B$3='Funding Weight Adjustments'!$F$2,$B$15*T40*AI40+$B$16*U40*AI40,IF($B$3='Funding Weight Adjustments'!$G$2,$B$15*T40*AI40+$B$16*U40*AI40))))))))))))</f>
        <v>47.024048903453355</v>
      </c>
      <c r="AN40" s="84">
        <f t="shared" si="10"/>
        <v>46.360700000000008</v>
      </c>
      <c r="AO40" s="84">
        <f t="shared" si="28"/>
        <v>638.90796764022684</v>
      </c>
      <c r="AP40" s="84">
        <f t="shared" si="11"/>
        <v>342.5507488861291</v>
      </c>
      <c r="AQ40" s="85">
        <f t="shared" si="12"/>
        <v>13904.567188617541</v>
      </c>
      <c r="AR40" s="86">
        <f t="shared" si="13"/>
        <v>1.3685597626592068</v>
      </c>
      <c r="AS40" s="85">
        <f>IF(AO40="-","-",IF($B$3='Funding Weight Adjustments'!$D$2,AI40*$E$14,IF($B$3='Funding Weight Adjustments'!$E$2,AP40*$E$14,IF($B$3='Funding Weight Adjustments'!$B$2,AI40*$E$14,IF(Simulation!$B$3='Funding Weight Adjustments'!$C$2,AP40*$E$14,IF($B$3='Funding Weight Adjustments'!$H$2,AI40*$E$14,IF($B$3='Funding Weight Adjustments'!$I$2,AP40*$E$14,IF($B$3='Funding Weight Adjustments'!$F$2,AI40*$E$14,IF(Simulation!$B$3='Funding Weight Adjustments'!$G$2,AP40*$E$14)))))))))</f>
        <v>661122.94535022916</v>
      </c>
      <c r="AT40" s="85">
        <f t="shared" si="14"/>
        <v>218111.9977734375</v>
      </c>
      <c r="AU40" s="85">
        <f t="shared" si="15"/>
        <v>73792.000869445794</v>
      </c>
      <c r="AV40" s="85">
        <f>IF(AO40="-","-",IF($B$3='Funding Weight Adjustments'!$D$2,AO40*$E$16,IF($B$3='Funding Weight Adjustments'!$E$2,AO40*$E$16,IF($B$3='Funding Weight Adjustments'!$B$2,AO40*$E$16,IF(Simulation!$B$3='Funding Weight Adjustments'!$C$2,AO40*$E$16,IF($B$3='Funding Weight Adjustments'!$H$2,AO40*$E$16,IF($B$3='Funding Weight Adjustments'!$I$2,AO40*$E$16,IF($B$3='Funding Weight Adjustments'!$F$2,AO40*$E$16,IF(Simulation!$B$3='Funding Weight Adjustments'!$G$2,AO40*$E$16)))))))))</f>
        <v>5498405.2240363751</v>
      </c>
      <c r="AW40" s="85">
        <f t="shared" si="16"/>
        <v>6451432.1680294871</v>
      </c>
      <c r="AX40" s="85">
        <f t="shared" si="17"/>
        <v>2626.7350524463791</v>
      </c>
      <c r="AY40" s="85">
        <f t="shared" si="18"/>
        <v>866.58984375</v>
      </c>
      <c r="AZ40" s="85">
        <f t="shared" si="19"/>
        <v>293.18606567382813</v>
      </c>
      <c r="BA40" s="85">
        <f t="shared" si="20"/>
        <v>21845.942326021595</v>
      </c>
      <c r="BB40" s="85">
        <f t="shared" si="21"/>
        <v>25632.4532878918</v>
      </c>
      <c r="BC40" s="85">
        <f t="shared" si="22"/>
        <v>4499.2345378917998</v>
      </c>
      <c r="BD40" s="85">
        <f t="shared" si="23"/>
        <v>17210.390762275598</v>
      </c>
      <c r="BE40" s="86">
        <f t="shared" si="24"/>
        <v>1.6939360986491729</v>
      </c>
    </row>
    <row r="41" spans="1:57" x14ac:dyDescent="0.3">
      <c r="A41" s="76" t="str">
        <f>'Data Export'!A18</f>
        <v>T021</v>
      </c>
      <c r="B41" s="76" t="str">
        <f>'Data Export'!B18</f>
        <v>Bloomfield</v>
      </c>
      <c r="C41" s="76" t="str">
        <f>'Data Export'!C18</f>
        <v>19</v>
      </c>
      <c r="D41" s="76" t="str">
        <f>'Data Export'!D18</f>
        <v>Essex North SU</v>
      </c>
      <c r="E41" s="77">
        <f>'Data Export'!E18</f>
        <v>31</v>
      </c>
      <c r="F41" s="78">
        <f>'Data Export'!AU18</f>
        <v>7.7799999999999994E-2</v>
      </c>
      <c r="G41" s="78">
        <f>'Data Export'!AT18</f>
        <v>0</v>
      </c>
      <c r="H41" s="79">
        <f>'Data Export'!AR18</f>
        <v>-0.5</v>
      </c>
      <c r="I41" s="79">
        <f t="shared" si="1"/>
        <v>12.452679634094238</v>
      </c>
      <c r="J41" s="79">
        <f>'Data Export'!AV18</f>
        <v>4.7579598426818848</v>
      </c>
      <c r="K41" s="79">
        <f>'Data Export'!AW18</f>
        <v>5.789360523223877</v>
      </c>
      <c r="L41" s="78">
        <f>'Data Export'!J18</f>
        <v>2.9251556843519211E-2</v>
      </c>
      <c r="M41" s="78">
        <f>'Data Export'!K18</f>
        <v>9.0042941272258759E-2</v>
      </c>
      <c r="N41" s="76">
        <f>'Data Export'!L18</f>
        <v>1</v>
      </c>
      <c r="O41" s="77">
        <f>'Data Export'!P18</f>
        <v>1</v>
      </c>
      <c r="P41" s="77">
        <f>'Data Export'!Q18</f>
        <v>0</v>
      </c>
      <c r="Q41" s="77">
        <f>'Data Export'!R18</f>
        <v>0</v>
      </c>
      <c r="R41" s="77">
        <f t="shared" si="25"/>
        <v>1</v>
      </c>
      <c r="S41" s="77">
        <f t="shared" si="26"/>
        <v>1</v>
      </c>
      <c r="T41" s="80">
        <f>'Data Export'!Z18</f>
        <v>0</v>
      </c>
      <c r="U41" s="80">
        <f>'Data Export'!AA18</f>
        <v>0</v>
      </c>
      <c r="V41" s="81">
        <f>'Data Export'!AH18</f>
        <v>483168</v>
      </c>
      <c r="W41" s="81">
        <f t="shared" si="2"/>
        <v>494135.0048828125</v>
      </c>
      <c r="X41" s="81">
        <f>'Data Export'!AI18</f>
        <v>0</v>
      </c>
      <c r="Y41" s="81">
        <f t="shared" si="3"/>
        <v>0</v>
      </c>
      <c r="Z41" s="81">
        <f>'Data Export'!AJ18</f>
        <v>1312.935546875</v>
      </c>
      <c r="AA41" s="81">
        <f t="shared" si="4"/>
        <v>40701.001953125</v>
      </c>
      <c r="AB41" s="81">
        <f>'Data Export'!AO18</f>
        <v>353.77420043945313</v>
      </c>
      <c r="AC41" s="81">
        <f t="shared" si="5"/>
        <v>10967.000213623047</v>
      </c>
      <c r="AD41" s="77">
        <f>'Data Export'!AK18</f>
        <v>25.02</v>
      </c>
      <c r="AE41" s="77">
        <f>'Data Export'!AL18</f>
        <v>23.34</v>
      </c>
      <c r="AF41" s="81">
        <f>'Data Export'!AN18</f>
        <v>15939.8388671875</v>
      </c>
      <c r="AG41" s="81">
        <f t="shared" si="27"/>
        <v>19427.335172651565</v>
      </c>
      <c r="AH41" s="80">
        <f t="shared" si="6"/>
        <v>1.9121392886468076</v>
      </c>
      <c r="AI41" s="83">
        <f>'Data Export'!AS18</f>
        <v>22.5</v>
      </c>
      <c r="AJ41" s="84">
        <f t="shared" si="7"/>
        <v>25.022202868461605</v>
      </c>
      <c r="AK41" s="84">
        <f t="shared" si="8"/>
        <v>5.7817803280039488</v>
      </c>
      <c r="AL41" s="84">
        <f t="shared" si="9"/>
        <v>0</v>
      </c>
      <c r="AM41" s="84">
        <f>IF($B$5="No",IF($B$3='Funding Weight Adjustments'!$D$2,$B$14*N41*AI41,IF($B$3='Funding Weight Adjustments'!$E$2,$B$14*N41*AI41,IF($B$3='Funding Weight Adjustments'!$B$2,$B$15*T41*AI41+$B$16*U41*AI41,IF($B$3='Funding Weight Adjustments'!$C$2,$B$15*T41*AI41+$B$16*U41*AI41,IF($B$3='Funding Weight Adjustments'!$H$2,$B$14*N41*AI41,IF($B$3='Funding Weight Adjustments'!$I$2,$B$14*N41*AI41,IF($B$3='Funding Weight Adjustments'!$F$2,$B$15*T41*AI41+$B$16*U41*AI41,IF($B$3='Funding Weight Adjustments'!$G$2,$B$15*T41*AI41+$B$16*U41*AI41)))))))),IF($B$5="Sparsity&lt;100",IF(R41=0,0,IF($B$3='Funding Weight Adjustments'!$D$2,$B$14*N41*AI41,IF($B$3='Funding Weight Adjustments'!$E$2,$B$14*N41*AI41,IF($B$3='Funding Weight Adjustments'!$B$2,$B$15*T41*AI41+$B$16*U41*AI41,IF($B$3='Funding Weight Adjustments'!$C$2,$B$15*T41*AI41+$B$16*U41*AI41,IF($B$3='Funding Weight Adjustments'!$H$2,$B$14*N41*AI41,IF($B$3='Funding Weight Adjustments'!$I$2,$B$14*N41*AI41,IF($B$3='Funding Weight Adjustments'!$F$2,$B$15*T41*AI41+$B$16*U41*AI41,IF($B$3='Funding Weight Adjustments'!$G$2,$B$15*T41*AI41+$B$16*U41*AI41))))))))),IF($B$5="Sparsity&lt;55",IF(S41=0,0,IF($B$3='Funding Weight Adjustments'!$D$2,$B$14*N41*AI41,IF($B$3='Funding Weight Adjustments'!$E$2,$B$14*N41*AI41,IF($B$3='Funding Weight Adjustments'!$B$2,$B$15*T41*AI41+$B$16*U41*AI41,IF($B$3='Funding Weight Adjustments'!$C$2,$B$15*T41*AI41+$B$16*U41*AI41,IF($B$3='Funding Weight Adjustments'!$H$2,$B$14*N41*AI41,IF($B$3='Funding Weight Adjustments'!$I$2,$B$14*N41*AI41,IF($B$3='Funding Weight Adjustments'!$F$2,$B$15*T41*AI41+$B$16*U41*AI41,IF($B$3='Funding Weight Adjustments'!$G$2,$B$15*T41*AI41+$B$16*U41*AI41))))))))))))</f>
        <v>0</v>
      </c>
      <c r="AN41" s="84">
        <f t="shared" si="10"/>
        <v>5.1749999999999998</v>
      </c>
      <c r="AO41" s="84">
        <f t="shared" si="28"/>
        <v>35.978983196465549</v>
      </c>
      <c r="AP41" s="84">
        <f t="shared" si="11"/>
        <v>19.290145470608383</v>
      </c>
      <c r="AQ41" s="85">
        <f t="shared" si="12"/>
        <v>23505.991886923122</v>
      </c>
      <c r="AR41" s="86">
        <f t="shared" si="13"/>
        <v>2.3135818786341655</v>
      </c>
      <c r="AS41" s="85">
        <f>IF(AO41="-","-",IF($B$3='Funding Weight Adjustments'!$D$2,AI41*$E$14,IF($B$3='Funding Weight Adjustments'!$E$2,AP41*$E$14,IF($B$3='Funding Weight Adjustments'!$B$2,AI41*$E$14,IF(Simulation!$B$3='Funding Weight Adjustments'!$C$2,AP41*$E$14,IF($B$3='Funding Weight Adjustments'!$H$2,AI41*$E$14,IF($B$3='Funding Weight Adjustments'!$I$2,AP41*$E$14,IF($B$3='Funding Weight Adjustments'!$F$2,AI41*$E$14,IF(Simulation!$B$3='Funding Weight Adjustments'!$G$2,AP41*$E$14)))))))))</f>
        <v>37229.980758274178</v>
      </c>
      <c r="AT41" s="85">
        <f t="shared" si="14"/>
        <v>0</v>
      </c>
      <c r="AU41" s="85">
        <f t="shared" si="15"/>
        <v>10967.000213623047</v>
      </c>
      <c r="AV41" s="85">
        <f>IF(AO41="-","-",IF($B$3='Funding Weight Adjustments'!$D$2,AO41*$E$16,IF($B$3='Funding Weight Adjustments'!$E$2,AO41*$E$16,IF($B$3='Funding Weight Adjustments'!$B$2,AO41*$E$16,IF(Simulation!$B$3='Funding Weight Adjustments'!$C$2,AO41*$E$16,IF($B$3='Funding Weight Adjustments'!$H$2,AO41*$E$16,IF($B$3='Funding Weight Adjustments'!$I$2,AO41*$E$16,IF($B$3='Funding Weight Adjustments'!$F$2,AO41*$E$16,IF(Simulation!$B$3='Funding Weight Adjustments'!$G$2,AO41*$E$16)))))))))</f>
        <v>309633.06013169145</v>
      </c>
      <c r="AW41" s="85">
        <f t="shared" si="16"/>
        <v>357830.04110358865</v>
      </c>
      <c r="AX41" s="85">
        <f t="shared" si="17"/>
        <v>1200.9671212346509</v>
      </c>
      <c r="AY41" s="85">
        <f t="shared" si="18"/>
        <v>0</v>
      </c>
      <c r="AZ41" s="85">
        <f t="shared" si="19"/>
        <v>353.77420043945313</v>
      </c>
      <c r="BA41" s="85">
        <f t="shared" si="20"/>
        <v>9988.1632300545625</v>
      </c>
      <c r="BB41" s="85">
        <f t="shared" si="21"/>
        <v>11542.904551728667</v>
      </c>
      <c r="BC41" s="85">
        <f t="shared" si="22"/>
        <v>-4396.9343154588332</v>
      </c>
      <c r="BD41" s="85">
        <f t="shared" si="23"/>
        <v>16439.950628348572</v>
      </c>
      <c r="BE41" s="86">
        <f t="shared" si="24"/>
        <v>1.6181053768059617</v>
      </c>
    </row>
    <row r="42" spans="1:57" x14ac:dyDescent="0.3">
      <c r="A42" s="76" t="str">
        <f>'Data Export'!A19</f>
        <v>T023</v>
      </c>
      <c r="B42" s="76" t="str">
        <f>'Data Export'!B19</f>
        <v>Bradford ID</v>
      </c>
      <c r="C42" s="76" t="str">
        <f>'Data Export'!C19</f>
        <v>27</v>
      </c>
      <c r="D42" s="76" t="str">
        <f>'Data Export'!D19</f>
        <v>Orange East SU</v>
      </c>
      <c r="E42" s="77">
        <f>'Data Export'!E19</f>
        <v>268.63</v>
      </c>
      <c r="F42" s="78">
        <f>'Data Export'!AU19</f>
        <v>0.27010000000000001</v>
      </c>
      <c r="G42" s="78">
        <f>'Data Export'!AT19</f>
        <v>0.61</v>
      </c>
      <c r="H42" s="79">
        <f>'Data Export'!AR19</f>
        <v>35.97</v>
      </c>
      <c r="I42" s="79">
        <f t="shared" si="1"/>
        <v>200.53393760681152</v>
      </c>
      <c r="J42" s="79">
        <f>'Data Export'!AV19</f>
        <v>27.876062393188477</v>
      </c>
      <c r="K42" s="79">
        <f>'Data Export'!AW19</f>
        <v>0</v>
      </c>
      <c r="L42" s="78">
        <f>'Data Export'!J19</f>
        <v>0.12809640169143677</v>
      </c>
      <c r="M42" s="78">
        <f>'Data Export'!K19</f>
        <v>7.8886248171329498E-2</v>
      </c>
      <c r="N42" s="76">
        <f>'Data Export'!L19</f>
        <v>0</v>
      </c>
      <c r="O42" s="77">
        <f>'Data Export'!P19</f>
        <v>0</v>
      </c>
      <c r="P42" s="77">
        <f>'Data Export'!Q19</f>
        <v>0</v>
      </c>
      <c r="Q42" s="77">
        <f>'Data Export'!R19</f>
        <v>1</v>
      </c>
      <c r="R42" s="77">
        <f t="shared" si="25"/>
        <v>1</v>
      </c>
      <c r="S42" s="77">
        <f t="shared" si="26"/>
        <v>0</v>
      </c>
      <c r="T42" s="80">
        <f>'Data Export'!Z19</f>
        <v>0</v>
      </c>
      <c r="U42" s="80">
        <f>'Data Export'!AA19</f>
        <v>0</v>
      </c>
      <c r="V42" s="81">
        <f>'Data Export'!AH19</f>
        <v>4355700</v>
      </c>
      <c r="W42" s="81">
        <f t="shared" si="2"/>
        <v>4390236.8793749996</v>
      </c>
      <c r="X42" s="81">
        <f>'Data Export'!AI19</f>
        <v>1367.9893798828125</v>
      </c>
      <c r="Y42" s="81">
        <f t="shared" si="3"/>
        <v>367482.9871179199</v>
      </c>
      <c r="Z42" s="81">
        <f>'Data Export'!AJ19</f>
        <v>3042.388671875</v>
      </c>
      <c r="AA42" s="81">
        <f t="shared" si="4"/>
        <v>817276.86892578122</v>
      </c>
      <c r="AB42" s="81">
        <f>'Data Export'!AO19</f>
        <v>128.56716918945313</v>
      </c>
      <c r="AC42" s="81">
        <f t="shared" si="5"/>
        <v>34536.998659362791</v>
      </c>
      <c r="AD42" s="77">
        <f>'Data Export'!AK19</f>
        <v>261.61</v>
      </c>
      <c r="AE42" s="77">
        <f>'Data Export'!AL19</f>
        <v>244.1</v>
      </c>
      <c r="AF42" s="81">
        <f>'Data Export'!AN19</f>
        <v>16343.0625</v>
      </c>
      <c r="AG42" s="81">
        <f t="shared" si="27"/>
        <v>14637.279846166402</v>
      </c>
      <c r="AH42" s="80">
        <f t="shared" si="6"/>
        <v>1.4406771502132285</v>
      </c>
      <c r="AI42" s="83">
        <f>'Data Export'!AS19</f>
        <v>264.38</v>
      </c>
      <c r="AJ42" s="84">
        <f t="shared" si="7"/>
        <v>251.36769435043334</v>
      </c>
      <c r="AK42" s="84">
        <f t="shared" si="8"/>
        <v>201.64641030483457</v>
      </c>
      <c r="AL42" s="84">
        <f t="shared" si="9"/>
        <v>0.96379999999999999</v>
      </c>
      <c r="AM42" s="84">
        <f>IF($B$5="No",IF($B$3='Funding Weight Adjustments'!$D$2,$B$14*N42*AI42,IF($B$3='Funding Weight Adjustments'!$E$2,$B$14*N42*AI42,IF($B$3='Funding Weight Adjustments'!$B$2,$B$15*T42*AI42+$B$16*U42*AI42,IF($B$3='Funding Weight Adjustments'!$C$2,$B$15*T42*AI42+$B$16*U42*AI42,IF($B$3='Funding Weight Adjustments'!$H$2,$B$14*N42*AI42,IF($B$3='Funding Weight Adjustments'!$I$2,$B$14*N42*AI42,IF($B$3='Funding Weight Adjustments'!$F$2,$B$15*T42*AI42+$B$16*U42*AI42,IF($B$3='Funding Weight Adjustments'!$G$2,$B$15*T42*AI42+$B$16*U42*AI42)))))))),IF($B$5="Sparsity&lt;100",IF(R42=0,0,IF($B$3='Funding Weight Adjustments'!$D$2,$B$14*N42*AI42,IF($B$3='Funding Weight Adjustments'!$E$2,$B$14*N42*AI42,IF($B$3='Funding Weight Adjustments'!$B$2,$B$15*T42*AI42+$B$16*U42*AI42,IF($B$3='Funding Weight Adjustments'!$C$2,$B$15*T42*AI42+$B$16*U42*AI42,IF($B$3='Funding Weight Adjustments'!$H$2,$B$14*N42*AI42,IF($B$3='Funding Weight Adjustments'!$I$2,$B$14*N42*AI42,IF($B$3='Funding Weight Adjustments'!$F$2,$B$15*T42*AI42+$B$16*U42*AI42,IF($B$3='Funding Weight Adjustments'!$G$2,$B$15*T42*AI42+$B$16*U42*AI42))))))))),IF($B$5="Sparsity&lt;55",IF(S42=0,0,IF($B$3='Funding Weight Adjustments'!$D$2,$B$14*N42*AI42,IF($B$3='Funding Weight Adjustments'!$E$2,$B$14*N42*AI42,IF($B$3='Funding Weight Adjustments'!$B$2,$B$15*T42*AI42+$B$16*U42*AI42,IF($B$3='Funding Weight Adjustments'!$C$2,$B$15*T42*AI42+$B$16*U42*AI42,IF($B$3='Funding Weight Adjustments'!$H$2,$B$14*N42*AI42,IF($B$3='Funding Weight Adjustments'!$I$2,$B$14*N42*AI42,IF($B$3='Funding Weight Adjustments'!$F$2,$B$15*T42*AI42+$B$16*U42*AI42,IF($B$3='Funding Weight Adjustments'!$G$2,$B$15*T42*AI42+$B$16*U42*AI42))))))))))))</f>
        <v>0</v>
      </c>
      <c r="AN42" s="84">
        <f t="shared" si="10"/>
        <v>29.081800000000001</v>
      </c>
      <c r="AO42" s="84">
        <f t="shared" si="28"/>
        <v>483.05970465526792</v>
      </c>
      <c r="AP42" s="84">
        <f t="shared" si="11"/>
        <v>258.99264364715663</v>
      </c>
      <c r="AQ42" s="85">
        <f t="shared" si="12"/>
        <v>13795.604230817096</v>
      </c>
      <c r="AR42" s="86">
        <f t="shared" si="13"/>
        <v>1.3578350620882969</v>
      </c>
      <c r="AS42" s="85">
        <f>IF(AO42="-","-",IF($B$3='Funding Weight Adjustments'!$D$2,AI42*$E$14,IF($B$3='Funding Weight Adjustments'!$E$2,AP42*$E$14,IF($B$3='Funding Weight Adjustments'!$B$2,AI42*$E$14,IF(Simulation!$B$3='Funding Weight Adjustments'!$C$2,AP42*$E$14,IF($B$3='Funding Weight Adjustments'!$H$2,AI42*$E$14,IF($B$3='Funding Weight Adjustments'!$I$2,AP42*$E$14,IF($B$3='Funding Weight Adjustments'!$F$2,AI42*$E$14,IF(Simulation!$B$3='Funding Weight Adjustments'!$G$2,AP42*$E$14)))))))))</f>
        <v>499855.80223901226</v>
      </c>
      <c r="AT42" s="85">
        <f t="shared" si="14"/>
        <v>367482.9871179199</v>
      </c>
      <c r="AU42" s="85">
        <f t="shared" si="15"/>
        <v>34536.998659362791</v>
      </c>
      <c r="AV42" s="85">
        <f>IF(AO42="-","-",IF($B$3='Funding Weight Adjustments'!$D$2,AO42*$E$16,IF($B$3='Funding Weight Adjustments'!$E$2,AO42*$E$16,IF($B$3='Funding Weight Adjustments'!$B$2,AO42*$E$16,IF(Simulation!$B$3='Funding Weight Adjustments'!$C$2,AO42*$E$16,IF($B$3='Funding Weight Adjustments'!$H$2,AO42*$E$16,IF($B$3='Funding Weight Adjustments'!$I$2,AO42*$E$16,IF($B$3='Funding Weight Adjustments'!$F$2,AO42*$E$16,IF(Simulation!$B$3='Funding Weight Adjustments'!$G$2,AO42*$E$16)))))))))</f>
        <v>4157184.0360795702</v>
      </c>
      <c r="AW42" s="85">
        <f t="shared" si="16"/>
        <v>5059059.8240958648</v>
      </c>
      <c r="AX42" s="85">
        <f t="shared" si="17"/>
        <v>1860.7594171872549</v>
      </c>
      <c r="AY42" s="85">
        <f t="shared" si="18"/>
        <v>1367.9893798828125</v>
      </c>
      <c r="AZ42" s="85">
        <f t="shared" si="19"/>
        <v>128.56716918945313</v>
      </c>
      <c r="BA42" s="85">
        <f t="shared" si="20"/>
        <v>15475.501753637234</v>
      </c>
      <c r="BB42" s="85">
        <f t="shared" si="21"/>
        <v>18832.817719896753</v>
      </c>
      <c r="BC42" s="85">
        <f t="shared" si="22"/>
        <v>2489.7552198967533</v>
      </c>
      <c r="BD42" s="85">
        <f t="shared" si="23"/>
        <v>16378.005550416152</v>
      </c>
      <c r="BE42" s="86">
        <f t="shared" si="24"/>
        <v>1.6120084203165503</v>
      </c>
    </row>
    <row r="43" spans="1:57" x14ac:dyDescent="0.3">
      <c r="A43" s="76" t="str">
        <f>'Data Export'!A20</f>
        <v>T027</v>
      </c>
      <c r="B43" s="76" t="str">
        <f>'Data Export'!B20</f>
        <v>Brattleboro</v>
      </c>
      <c r="C43" s="76" t="str">
        <f>'Data Export'!C20</f>
        <v>48</v>
      </c>
      <c r="D43" s="76" t="str">
        <f>'Data Export'!D20</f>
        <v>Windham Southeast SU</v>
      </c>
      <c r="E43" s="77">
        <f>'Data Export'!E20</f>
        <v>886.56000000000006</v>
      </c>
      <c r="F43" s="78">
        <f>'Data Export'!AU20</f>
        <v>0.42859999999999998</v>
      </c>
      <c r="G43" s="78">
        <f>'Data Export'!AT20</f>
        <v>22.33</v>
      </c>
      <c r="H43" s="79">
        <f>'Data Export'!AR20</f>
        <v>26.57</v>
      </c>
      <c r="I43" s="79">
        <f t="shared" si="1"/>
        <v>628.80617919921883</v>
      </c>
      <c r="J43" s="79">
        <f>'Data Export'!AV20</f>
        <v>78.60382080078125</v>
      </c>
      <c r="K43" s="79">
        <f>'Data Export'!AW20</f>
        <v>0</v>
      </c>
      <c r="L43" s="78">
        <f>'Data Export'!J20</f>
        <v>7.1707844734191895E-2</v>
      </c>
      <c r="M43" s="78">
        <f>'Data Export'!K20</f>
        <v>9.3271009624004364E-2</v>
      </c>
      <c r="N43" s="76">
        <f>'Data Export'!L20</f>
        <v>0</v>
      </c>
      <c r="O43" s="77">
        <f>'Data Export'!P20</f>
        <v>0</v>
      </c>
      <c r="P43" s="77">
        <f>'Data Export'!Q20</f>
        <v>0</v>
      </c>
      <c r="Q43" s="77">
        <f>'Data Export'!R20</f>
        <v>0</v>
      </c>
      <c r="R43" s="77">
        <f t="shared" si="25"/>
        <v>0</v>
      </c>
      <c r="S43" s="77">
        <f t="shared" si="26"/>
        <v>0</v>
      </c>
      <c r="T43" s="80">
        <f>'Data Export'!Z20</f>
        <v>0</v>
      </c>
      <c r="U43" s="80">
        <f>'Data Export'!AA20</f>
        <v>0.25421822071075439</v>
      </c>
      <c r="V43" s="81">
        <f>'Data Export'!AH20</f>
        <v>14436385</v>
      </c>
      <c r="W43" s="81">
        <f t="shared" si="2"/>
        <v>14547424.515000001</v>
      </c>
      <c r="X43" s="81">
        <f>'Data Export'!AI20</f>
        <v>917.70440673828125</v>
      </c>
      <c r="Y43" s="81">
        <f t="shared" si="3"/>
        <v>813600.0188378907</v>
      </c>
      <c r="Z43" s="81">
        <f>'Data Export'!AJ20</f>
        <v>1329.486328125</v>
      </c>
      <c r="AA43" s="81">
        <f t="shared" si="4"/>
        <v>1178669.3990625001</v>
      </c>
      <c r="AB43" s="81">
        <f>'Data Export'!AO20</f>
        <v>125.24702453613281</v>
      </c>
      <c r="AC43" s="81">
        <f t="shared" si="5"/>
        <v>111039.00207275391</v>
      </c>
      <c r="AD43" s="77">
        <f>'Data Export'!AK20</f>
        <v>801.25000000000011</v>
      </c>
      <c r="AE43" s="77">
        <f>'Data Export'!AL20</f>
        <v>747.61</v>
      </c>
      <c r="AF43" s="81">
        <f>'Data Export'!AN20</f>
        <v>16408.84375</v>
      </c>
      <c r="AG43" s="81">
        <f t="shared" si="27"/>
        <v>17881.990765154962</v>
      </c>
      <c r="AH43" s="80">
        <f t="shared" si="6"/>
        <v>1.7600384611372994</v>
      </c>
      <c r="AI43" s="83">
        <f>'Data Export'!AS20</f>
        <v>733.98000000000013</v>
      </c>
      <c r="AJ43" s="84">
        <f t="shared" si="7"/>
        <v>737.71107878417979</v>
      </c>
      <c r="AK43" s="84">
        <f t="shared" si="8"/>
        <v>939.06341604969145</v>
      </c>
      <c r="AL43" s="84">
        <f t="shared" si="9"/>
        <v>35.281399999999998</v>
      </c>
      <c r="AM43" s="84">
        <f>IF($B$5="No",IF($B$3='Funding Weight Adjustments'!$D$2,$B$14*N43*AI43,IF($B$3='Funding Weight Adjustments'!$E$2,$B$14*N43*AI43,IF($B$3='Funding Weight Adjustments'!$B$2,$B$15*T43*AI43+$B$16*U43*AI43,IF($B$3='Funding Weight Adjustments'!$C$2,$B$15*T43*AI43+$B$16*U43*AI43,IF($B$3='Funding Weight Adjustments'!$H$2,$B$14*N43*AI43,IF($B$3='Funding Weight Adjustments'!$I$2,$B$14*N43*AI43,IF($B$3='Funding Weight Adjustments'!$F$2,$B$15*T43*AI43+$B$16*U43*AI43,IF($B$3='Funding Weight Adjustments'!$G$2,$B$15*T43*AI43+$B$16*U43*AI43)))))))),IF($B$5="Sparsity&lt;100",IF(R43=0,0,IF($B$3='Funding Weight Adjustments'!$D$2,$B$14*N43*AI43,IF($B$3='Funding Weight Adjustments'!$E$2,$B$14*N43*AI43,IF($B$3='Funding Weight Adjustments'!$B$2,$B$15*T43*AI43+$B$16*U43*AI43,IF($B$3='Funding Weight Adjustments'!$C$2,$B$15*T43*AI43+$B$16*U43*AI43,IF($B$3='Funding Weight Adjustments'!$H$2,$B$14*N43*AI43,IF($B$3='Funding Weight Adjustments'!$I$2,$B$14*N43*AI43,IF($B$3='Funding Weight Adjustments'!$F$2,$B$15*T43*AI43+$B$16*U43*AI43,IF($B$3='Funding Weight Adjustments'!$G$2,$B$15*T43*AI43+$B$16*U43*AI43))))))))),IF($B$5="Sparsity&lt;55",IF(S43=0,0,IF($B$3='Funding Weight Adjustments'!$D$2,$B$14*N43*AI43,IF($B$3='Funding Weight Adjustments'!$E$2,$B$14*N43*AI43,IF($B$3='Funding Weight Adjustments'!$B$2,$B$15*T43*AI43+$B$16*U43*AI43,IF($B$3='Funding Weight Adjustments'!$C$2,$B$15*T43*AI43+$B$16*U43*AI43,IF($B$3='Funding Weight Adjustments'!$H$2,$B$14*N43*AI43,IF($B$3='Funding Weight Adjustments'!$I$2,$B$14*N43*AI43,IF($B$3='Funding Weight Adjustments'!$F$2,$B$15*T43*AI43+$B$16*U43*AI43,IF($B$3='Funding Weight Adjustments'!$G$2,$B$15*T43*AI43+$B$16*U43*AI43))))))))))))</f>
        <v>0</v>
      </c>
      <c r="AN43" s="84">
        <f t="shared" si="10"/>
        <v>0</v>
      </c>
      <c r="AO43" s="84">
        <f t="shared" si="28"/>
        <v>1712.0558948338714</v>
      </c>
      <c r="AP43" s="84">
        <f t="shared" si="11"/>
        <v>917.91941658880251</v>
      </c>
      <c r="AQ43" s="85">
        <f t="shared" si="12"/>
        <v>14564.192536223754</v>
      </c>
      <c r="AR43" s="86">
        <f t="shared" si="13"/>
        <v>1.4334835173448577</v>
      </c>
      <c r="AS43" s="85">
        <f>IF(AO43="-","-",IF($B$3='Funding Weight Adjustments'!$D$2,AI43*$E$14,IF($B$3='Funding Weight Adjustments'!$E$2,AP43*$E$14,IF($B$3='Funding Weight Adjustments'!$B$2,AI43*$E$14,IF(Simulation!$B$3='Funding Weight Adjustments'!$C$2,AP43*$E$14,IF($B$3='Funding Weight Adjustments'!$H$2,AI43*$E$14,IF($B$3='Funding Weight Adjustments'!$I$2,AP43*$E$14,IF($B$3='Funding Weight Adjustments'!$F$2,AI43*$E$14,IF(Simulation!$B$3='Funding Weight Adjustments'!$G$2,AP43*$E$14)))))))))</f>
        <v>1771584.4740163889</v>
      </c>
      <c r="AT43" s="85">
        <f t="shared" si="14"/>
        <v>813600.0188378907</v>
      </c>
      <c r="AU43" s="85">
        <f t="shared" si="15"/>
        <v>111039.00207275391</v>
      </c>
      <c r="AV43" s="85">
        <f>IF(AO43="-","-",IF($B$3='Funding Weight Adjustments'!$D$2,AO43*$E$16,IF($B$3='Funding Weight Adjustments'!$E$2,AO43*$E$16,IF($B$3='Funding Weight Adjustments'!$B$2,AO43*$E$16,IF(Simulation!$B$3='Funding Weight Adjustments'!$C$2,AO43*$E$16,IF($B$3='Funding Weight Adjustments'!$H$2,AO43*$E$16,IF($B$3='Funding Weight Adjustments'!$I$2,AO43*$E$16,IF($B$3='Funding Weight Adjustments'!$F$2,AO43*$E$16,IF(Simulation!$B$3='Funding Weight Adjustments'!$G$2,AO43*$E$16)))))))))</f>
        <v>14733854.565572854</v>
      </c>
      <c r="AW43" s="85">
        <f t="shared" si="16"/>
        <v>17430078.060499888</v>
      </c>
      <c r="AX43" s="85">
        <f t="shared" si="17"/>
        <v>1998.2679954164284</v>
      </c>
      <c r="AY43" s="85">
        <f t="shared" si="18"/>
        <v>917.70440673828125</v>
      </c>
      <c r="AZ43" s="85">
        <f t="shared" si="19"/>
        <v>125.24702453613281</v>
      </c>
      <c r="BA43" s="85">
        <f t="shared" si="20"/>
        <v>16619.12850294718</v>
      </c>
      <c r="BB43" s="85">
        <f t="shared" si="21"/>
        <v>19660.347929638025</v>
      </c>
      <c r="BC43" s="85">
        <f t="shared" si="22"/>
        <v>3251.5041796380247</v>
      </c>
      <c r="BD43" s="85">
        <f t="shared" si="23"/>
        <v>17704.613681483417</v>
      </c>
      <c r="BE43" s="86">
        <f t="shared" si="24"/>
        <v>1.7425800867601788</v>
      </c>
    </row>
    <row r="44" spans="1:57" x14ac:dyDescent="0.3">
      <c r="A44" s="76" t="str">
        <f>'Data Export'!A21</f>
        <v>T028</v>
      </c>
      <c r="B44" s="76" t="str">
        <f>'Data Export'!B21</f>
        <v>Bridgewater</v>
      </c>
      <c r="C44" s="76" t="str">
        <f>'Data Export'!C21</f>
        <v>51</v>
      </c>
      <c r="D44" s="76" t="str">
        <f>'Data Export'!D21</f>
        <v>Windsor Central SU</v>
      </c>
      <c r="E44" s="77">
        <f>'Data Export'!E21</f>
        <v>43</v>
      </c>
      <c r="F44" s="78">
        <f>'Data Export'!AU21</f>
        <v>0.24490000000000001</v>
      </c>
      <c r="G44" s="78">
        <f>'Data Export'!AT21</f>
        <v>0</v>
      </c>
      <c r="H44" s="79">
        <f>'Data Export'!AR21</f>
        <v>6.5</v>
      </c>
      <c r="I44" s="79">
        <f t="shared" si="1"/>
        <v>12.002748088836668</v>
      </c>
      <c r="J44" s="79">
        <f>'Data Export'!AV21</f>
        <v>7.3653216361999512</v>
      </c>
      <c r="K44" s="79">
        <f>'Data Export'!AW21</f>
        <v>8.9619302749633789</v>
      </c>
      <c r="L44" s="78">
        <f>'Data Export'!J21</f>
        <v>9.7508884966373444E-2</v>
      </c>
      <c r="M44" s="78">
        <f>'Data Export'!K21</f>
        <v>9.1412879526615143E-2</v>
      </c>
      <c r="N44" s="76">
        <f>'Data Export'!L21</f>
        <v>1</v>
      </c>
      <c r="O44" s="77">
        <f>'Data Export'!P21</f>
        <v>1</v>
      </c>
      <c r="P44" s="77">
        <f>'Data Export'!Q21</f>
        <v>0</v>
      </c>
      <c r="Q44" s="77">
        <f>'Data Export'!R21</f>
        <v>0</v>
      </c>
      <c r="R44" s="77">
        <f t="shared" si="25"/>
        <v>1</v>
      </c>
      <c r="S44" s="77">
        <f t="shared" si="26"/>
        <v>1</v>
      </c>
      <c r="T44" s="80">
        <f>'Data Export'!Z21</f>
        <v>0</v>
      </c>
      <c r="U44" s="80">
        <f>'Data Export'!AA21</f>
        <v>0</v>
      </c>
      <c r="V44" s="81">
        <f>'Data Export'!AH21</f>
        <v>728024</v>
      </c>
      <c r="W44" s="81">
        <f t="shared" si="2"/>
        <v>728024.013671875</v>
      </c>
      <c r="X44" s="81">
        <f>'Data Export'!AI21</f>
        <v>18.558139801025391</v>
      </c>
      <c r="Y44" s="81">
        <f t="shared" si="3"/>
        <v>798.0000114440918</v>
      </c>
      <c r="Z44" s="81">
        <f>'Data Export'!AJ21</f>
        <v>4305.349609375</v>
      </c>
      <c r="AA44" s="81">
        <f t="shared" si="4"/>
        <v>185130.033203125</v>
      </c>
      <c r="AB44" s="81">
        <f>'Data Export'!AO21</f>
        <v>0</v>
      </c>
      <c r="AC44" s="81">
        <f t="shared" si="5"/>
        <v>0</v>
      </c>
      <c r="AD44" s="77">
        <f>'Data Export'!AK21</f>
        <v>33.24</v>
      </c>
      <c r="AE44" s="77">
        <f>'Data Export'!AL21</f>
        <v>31.01</v>
      </c>
      <c r="AF44" s="81">
        <f>'Data Export'!AN21</f>
        <v>16930.791015625</v>
      </c>
      <c r="AG44" s="81">
        <f t="shared" si="27"/>
        <v>17507.061608150594</v>
      </c>
      <c r="AH44" s="80">
        <f t="shared" si="6"/>
        <v>1.7231359850541923</v>
      </c>
      <c r="AI44" s="83">
        <f>'Data Export'!AS21</f>
        <v>34.83</v>
      </c>
      <c r="AJ44" s="84">
        <f t="shared" si="7"/>
        <v>34.806410031318663</v>
      </c>
      <c r="AK44" s="84">
        <f t="shared" si="8"/>
        <v>25.316546755509723</v>
      </c>
      <c r="AL44" s="84">
        <f t="shared" si="9"/>
        <v>0</v>
      </c>
      <c r="AM44" s="84">
        <f>IF($B$5="No",IF($B$3='Funding Weight Adjustments'!$D$2,$B$14*N44*AI44,IF($B$3='Funding Weight Adjustments'!$E$2,$B$14*N44*AI44,IF($B$3='Funding Weight Adjustments'!$B$2,$B$15*T44*AI44+$B$16*U44*AI44,IF($B$3='Funding Weight Adjustments'!$C$2,$B$15*T44*AI44+$B$16*U44*AI44,IF($B$3='Funding Weight Adjustments'!$H$2,$B$14*N44*AI44,IF($B$3='Funding Weight Adjustments'!$I$2,$B$14*N44*AI44,IF($B$3='Funding Weight Adjustments'!$F$2,$B$15*T44*AI44+$B$16*U44*AI44,IF($B$3='Funding Weight Adjustments'!$G$2,$B$15*T44*AI44+$B$16*U44*AI44)))))))),IF($B$5="Sparsity&lt;100",IF(R44=0,0,IF($B$3='Funding Weight Adjustments'!$D$2,$B$14*N44*AI44,IF($B$3='Funding Weight Adjustments'!$E$2,$B$14*N44*AI44,IF($B$3='Funding Weight Adjustments'!$B$2,$B$15*T44*AI44+$B$16*U44*AI44,IF($B$3='Funding Weight Adjustments'!$C$2,$B$15*T44*AI44+$B$16*U44*AI44,IF($B$3='Funding Weight Adjustments'!$H$2,$B$14*N44*AI44,IF($B$3='Funding Weight Adjustments'!$I$2,$B$14*N44*AI44,IF($B$3='Funding Weight Adjustments'!$F$2,$B$15*T44*AI44+$B$16*U44*AI44,IF($B$3='Funding Weight Adjustments'!$G$2,$B$15*T44*AI44+$B$16*U44*AI44))))))))),IF($B$5="Sparsity&lt;55",IF(S44=0,0,IF($B$3='Funding Weight Adjustments'!$D$2,$B$14*N44*AI44,IF($B$3='Funding Weight Adjustments'!$E$2,$B$14*N44*AI44,IF($B$3='Funding Weight Adjustments'!$B$2,$B$15*T44*AI44+$B$16*U44*AI44,IF($B$3='Funding Weight Adjustments'!$C$2,$B$15*T44*AI44+$B$16*U44*AI44,IF($B$3='Funding Weight Adjustments'!$H$2,$B$14*N44*AI44,IF($B$3='Funding Weight Adjustments'!$I$2,$B$14*N44*AI44,IF($B$3='Funding Weight Adjustments'!$F$2,$B$15*T44*AI44+$B$16*U44*AI44,IF($B$3='Funding Weight Adjustments'!$G$2,$B$15*T44*AI44+$B$16*U44*AI44))))))))))))</f>
        <v>0</v>
      </c>
      <c r="AN44" s="84">
        <f t="shared" si="10"/>
        <v>8.0108999999999995</v>
      </c>
      <c r="AO44" s="84">
        <f t="shared" si="28"/>
        <v>68.133856786828375</v>
      </c>
      <c r="AP44" s="84">
        <f t="shared" si="11"/>
        <v>36.529993127227428</v>
      </c>
      <c r="AQ44" s="85">
        <f t="shared" si="12"/>
        <v>14861.59547246416</v>
      </c>
      <c r="AR44" s="86">
        <f t="shared" si="13"/>
        <v>1.4627554598882047</v>
      </c>
      <c r="AS44" s="85">
        <f>IF(AO44="-","-",IF($B$3='Funding Weight Adjustments'!$D$2,AI44*$E$14,IF($B$3='Funding Weight Adjustments'!$E$2,AP44*$E$14,IF($B$3='Funding Weight Adjustments'!$B$2,AI44*$E$14,IF(Simulation!$B$3='Funding Weight Adjustments'!$C$2,AP44*$E$14,IF($B$3='Funding Weight Adjustments'!$H$2,AI44*$E$14,IF($B$3='Funding Weight Adjustments'!$I$2,AP44*$E$14,IF($B$3='Funding Weight Adjustments'!$F$2,AI44*$E$14,IF(Simulation!$B$3='Funding Weight Adjustments'!$G$2,AP44*$E$14)))))))))</f>
        <v>70502.886735548935</v>
      </c>
      <c r="AT44" s="85">
        <f t="shared" si="14"/>
        <v>798.0000114440918</v>
      </c>
      <c r="AU44" s="85">
        <f t="shared" si="15"/>
        <v>0</v>
      </c>
      <c r="AV44" s="85">
        <f>IF(AO44="-","-",IF($B$3='Funding Weight Adjustments'!$D$2,AO44*$E$16,IF($B$3='Funding Weight Adjustments'!$E$2,AO44*$E$16,IF($B$3='Funding Weight Adjustments'!$B$2,AO44*$E$16,IF(Simulation!$B$3='Funding Weight Adjustments'!$C$2,AO44*$E$16,IF($B$3='Funding Weight Adjustments'!$H$2,AO44*$E$16,IF($B$3='Funding Weight Adjustments'!$I$2,AO44*$E$16,IF($B$3='Funding Weight Adjustments'!$F$2,AO44*$E$16,IF(Simulation!$B$3='Funding Weight Adjustments'!$G$2,AO44*$E$16)))))))))</f>
        <v>586356.05292904808</v>
      </c>
      <c r="AW44" s="85">
        <f t="shared" si="16"/>
        <v>657656.93967604113</v>
      </c>
      <c r="AX44" s="85">
        <f t="shared" si="17"/>
        <v>1639.6020171057892</v>
      </c>
      <c r="AY44" s="85">
        <f t="shared" si="18"/>
        <v>18.558139801025391</v>
      </c>
      <c r="AZ44" s="85">
        <f t="shared" si="19"/>
        <v>0</v>
      </c>
      <c r="BA44" s="85">
        <f t="shared" si="20"/>
        <v>13636.187277419724</v>
      </c>
      <c r="BB44" s="85">
        <f t="shared" si="21"/>
        <v>15294.347434326539</v>
      </c>
      <c r="BC44" s="85">
        <f t="shared" si="22"/>
        <v>-1636.4435812984611</v>
      </c>
      <c r="BD44" s="85">
        <f t="shared" si="23"/>
        <v>12935.313314382225</v>
      </c>
      <c r="BE44" s="86">
        <f t="shared" si="24"/>
        <v>1.2731607592895891</v>
      </c>
    </row>
    <row r="45" spans="1:57" x14ac:dyDescent="0.3">
      <c r="A45" s="76" t="str">
        <f>'Data Export'!A22</f>
        <v>T030</v>
      </c>
      <c r="B45" s="76" t="str">
        <f>'Data Export'!B22</f>
        <v>Brighton</v>
      </c>
      <c r="C45" s="76" t="str">
        <f>'Data Export'!C22</f>
        <v>31</v>
      </c>
      <c r="D45" s="76" t="str">
        <f>'Data Export'!D22</f>
        <v>North Country SU</v>
      </c>
      <c r="E45" s="77">
        <f>'Data Export'!E22</f>
        <v>88.54</v>
      </c>
      <c r="F45" s="78">
        <f>'Data Export'!AU22</f>
        <v>0.44760000000000005</v>
      </c>
      <c r="G45" s="78">
        <f>'Data Export'!AT22</f>
        <v>0</v>
      </c>
      <c r="H45" s="79">
        <f>'Data Export'!AR22</f>
        <v>13.14</v>
      </c>
      <c r="I45" s="79">
        <f t="shared" si="1"/>
        <v>69.736441307067878</v>
      </c>
      <c r="J45" s="79">
        <f>'Data Export'!AV22</f>
        <v>13.193558692932129</v>
      </c>
      <c r="K45" s="79">
        <f>'Data Export'!AW22</f>
        <v>0</v>
      </c>
      <c r="L45" s="78">
        <f>'Data Export'!J22</f>
        <v>0.13796751201152802</v>
      </c>
      <c r="M45" s="78">
        <f>'Data Export'!K22</f>
        <v>0.12514317035675049</v>
      </c>
      <c r="N45" s="76">
        <f>'Data Export'!L22</f>
        <v>1</v>
      </c>
      <c r="O45" s="77">
        <f>'Data Export'!P22</f>
        <v>1</v>
      </c>
      <c r="P45" s="77">
        <f>'Data Export'!Q22</f>
        <v>0</v>
      </c>
      <c r="Q45" s="77">
        <f>'Data Export'!R22</f>
        <v>0</v>
      </c>
      <c r="R45" s="77">
        <f t="shared" si="25"/>
        <v>1</v>
      </c>
      <c r="S45" s="77">
        <f t="shared" si="26"/>
        <v>1</v>
      </c>
      <c r="T45" s="80">
        <f>'Data Export'!Z22</f>
        <v>1</v>
      </c>
      <c r="U45" s="80">
        <f>'Data Export'!AA22</f>
        <v>0</v>
      </c>
      <c r="V45" s="81">
        <f>'Data Export'!AH22</f>
        <v>1946399</v>
      </c>
      <c r="W45" s="81">
        <f t="shared" si="2"/>
        <v>1967113.0669140627</v>
      </c>
      <c r="X45" s="81">
        <f>'Data Export'!AI22</f>
        <v>2011.870361328125</v>
      </c>
      <c r="Y45" s="81">
        <f t="shared" si="3"/>
        <v>178131.0017919922</v>
      </c>
      <c r="Z45" s="81">
        <f>'Data Export'!AJ22</f>
        <v>5253.23046875</v>
      </c>
      <c r="AA45" s="81">
        <f t="shared" si="4"/>
        <v>465121.02570312505</v>
      </c>
      <c r="AB45" s="81">
        <f>'Data Export'!AO22</f>
        <v>233.95075988769531</v>
      </c>
      <c r="AC45" s="81">
        <f t="shared" si="5"/>
        <v>20714.000280456545</v>
      </c>
      <c r="AD45" s="77">
        <f>'Data Export'!AK22</f>
        <v>100.95000000000002</v>
      </c>
      <c r="AE45" s="77">
        <f>'Data Export'!AL22</f>
        <v>94.19</v>
      </c>
      <c r="AF45" s="81">
        <f>'Data Export'!AN22</f>
        <v>22217.224609375</v>
      </c>
      <c r="AG45" s="81">
        <f t="shared" si="27"/>
        <v>15946.406637763434</v>
      </c>
      <c r="AH45" s="80">
        <f t="shared" si="6"/>
        <v>1.5695282123782908</v>
      </c>
      <c r="AI45" s="83">
        <f>'Data Export'!AS22</f>
        <v>96.070000000000007</v>
      </c>
      <c r="AJ45" s="84">
        <f t="shared" si="7"/>
        <v>92.008918499374388</v>
      </c>
      <c r="AK45" s="84">
        <f t="shared" si="8"/>
        <v>122.31408000335036</v>
      </c>
      <c r="AL45" s="84">
        <f t="shared" si="9"/>
        <v>0</v>
      </c>
      <c r="AM45" s="84">
        <f>IF($B$5="No",IF($B$3='Funding Weight Adjustments'!$D$2,$B$14*N45*AI45,IF($B$3='Funding Weight Adjustments'!$E$2,$B$14*N45*AI45,IF($B$3='Funding Weight Adjustments'!$B$2,$B$15*T45*AI45+$B$16*U45*AI45,IF($B$3='Funding Weight Adjustments'!$C$2,$B$15*T45*AI45+$B$16*U45*AI45,IF($B$3='Funding Weight Adjustments'!$H$2,$B$14*N45*AI45,IF($B$3='Funding Weight Adjustments'!$I$2,$B$14*N45*AI45,IF($B$3='Funding Weight Adjustments'!$F$2,$B$15*T45*AI45+$B$16*U45*AI45,IF($B$3='Funding Weight Adjustments'!$G$2,$B$15*T45*AI45+$B$16*U45*AI45)))))))),IF($B$5="Sparsity&lt;100",IF(R45=0,0,IF($B$3='Funding Weight Adjustments'!$D$2,$B$14*N45*AI45,IF($B$3='Funding Weight Adjustments'!$E$2,$B$14*N45*AI45,IF($B$3='Funding Weight Adjustments'!$B$2,$B$15*T45*AI45+$B$16*U45*AI45,IF($B$3='Funding Weight Adjustments'!$C$2,$B$15*T45*AI45+$B$16*U45*AI45,IF($B$3='Funding Weight Adjustments'!$H$2,$B$14*N45*AI45,IF($B$3='Funding Weight Adjustments'!$I$2,$B$14*N45*AI45,IF($B$3='Funding Weight Adjustments'!$F$2,$B$15*T45*AI45+$B$16*U45*AI45,IF($B$3='Funding Weight Adjustments'!$G$2,$B$15*T45*AI45+$B$16*U45*AI45))))))))),IF($B$5="Sparsity&lt;55",IF(S45=0,0,IF($B$3='Funding Weight Adjustments'!$D$2,$B$14*N45*AI45,IF($B$3='Funding Weight Adjustments'!$E$2,$B$14*N45*AI45,IF($B$3='Funding Weight Adjustments'!$B$2,$B$15*T45*AI45+$B$16*U45*AI45,IF($B$3='Funding Weight Adjustments'!$C$2,$B$15*T45*AI45+$B$16*U45*AI45,IF($B$3='Funding Weight Adjustments'!$H$2,$B$14*N45*AI45,IF($B$3='Funding Weight Adjustments'!$I$2,$B$14*N45*AI45,IF($B$3='Funding Weight Adjustments'!$F$2,$B$15*T45*AI45+$B$16*U45*AI45,IF($B$3='Funding Weight Adjustments'!$G$2,$B$15*T45*AI45+$B$16*U45*AI45))))))))))))</f>
        <v>24.978200000000001</v>
      </c>
      <c r="AN45" s="84">
        <f t="shared" si="10"/>
        <v>22.096100000000003</v>
      </c>
      <c r="AO45" s="84">
        <f t="shared" si="28"/>
        <v>261.39729850272471</v>
      </c>
      <c r="AP45" s="84">
        <f t="shared" si="11"/>
        <v>140.14826061668549</v>
      </c>
      <c r="AQ45" s="85">
        <f t="shared" si="12"/>
        <v>10717.165055076799</v>
      </c>
      <c r="AR45" s="86">
        <f t="shared" si="13"/>
        <v>1.0548390802240943</v>
      </c>
      <c r="AS45" s="85">
        <f>IF(AO45="-","-",IF($B$3='Funding Weight Adjustments'!$D$2,AI45*$E$14,IF($B$3='Funding Weight Adjustments'!$E$2,AP45*$E$14,IF($B$3='Funding Weight Adjustments'!$B$2,AI45*$E$14,IF(Simulation!$B$3='Funding Weight Adjustments'!$C$2,AP45*$E$14,IF($B$3='Funding Weight Adjustments'!$H$2,AI45*$E$14,IF($B$3='Funding Weight Adjustments'!$I$2,AP45*$E$14,IF($B$3='Funding Weight Adjustments'!$F$2,AI45*$E$14,IF(Simulation!$B$3='Funding Weight Adjustments'!$G$2,AP45*$E$14)))))))))</f>
        <v>270486.14299020299</v>
      </c>
      <c r="AT45" s="85">
        <f t="shared" si="14"/>
        <v>178131.0017919922</v>
      </c>
      <c r="AU45" s="85">
        <f t="shared" si="15"/>
        <v>20714.000280456545</v>
      </c>
      <c r="AV45" s="85">
        <f>IF(AO45="-","-",IF($B$3='Funding Weight Adjustments'!$D$2,AO45*$E$16,IF($B$3='Funding Weight Adjustments'!$E$2,AO45*$E$16,IF($B$3='Funding Weight Adjustments'!$B$2,AO45*$E$16,IF(Simulation!$B$3='Funding Weight Adjustments'!$C$2,AO45*$E$16,IF($B$3='Funding Weight Adjustments'!$H$2,AO45*$E$16,IF($B$3='Funding Weight Adjustments'!$I$2,AO45*$E$16,IF($B$3='Funding Weight Adjustments'!$F$2,AO45*$E$16,IF(Simulation!$B$3='Funding Weight Adjustments'!$G$2,AO45*$E$16)))))))))</f>
        <v>2249570.1171873822</v>
      </c>
      <c r="AW45" s="85">
        <f t="shared" si="16"/>
        <v>2718901.2622500341</v>
      </c>
      <c r="AX45" s="85">
        <f t="shared" si="17"/>
        <v>3054.9598259566633</v>
      </c>
      <c r="AY45" s="85">
        <f t="shared" si="18"/>
        <v>2011.870361328125</v>
      </c>
      <c r="AZ45" s="85">
        <f t="shared" si="19"/>
        <v>233.95075988769531</v>
      </c>
      <c r="BA45" s="85">
        <f t="shared" si="20"/>
        <v>25407.387815534017</v>
      </c>
      <c r="BB45" s="85">
        <f t="shared" si="21"/>
        <v>30708.168762706504</v>
      </c>
      <c r="BC45" s="85">
        <f t="shared" si="22"/>
        <v>8490.9441533315039</v>
      </c>
      <c r="BD45" s="85">
        <f t="shared" si="23"/>
        <v>16081.399987625555</v>
      </c>
      <c r="BE45" s="86">
        <f t="shared" si="24"/>
        <v>1.582814959411964</v>
      </c>
    </row>
    <row r="46" spans="1:57" x14ac:dyDescent="0.3">
      <c r="A46" s="76" t="str">
        <f>'Data Export'!A23</f>
        <v>T031</v>
      </c>
      <c r="B46" s="76" t="str">
        <f>'Data Export'!B23</f>
        <v>Bristol</v>
      </c>
      <c r="C46" s="76" t="str">
        <f>'Data Export'!C23</f>
        <v>1</v>
      </c>
      <c r="D46" s="76" t="str">
        <f>'Data Export'!D23</f>
        <v>Addison Northeast SU</v>
      </c>
      <c r="E46" s="77">
        <f>'Data Export'!E23</f>
        <v>301.39</v>
      </c>
      <c r="F46" s="78">
        <f>'Data Export'!AU23</f>
        <v>0.192</v>
      </c>
      <c r="G46" s="78">
        <f>'Data Export'!AT23</f>
        <v>0</v>
      </c>
      <c r="H46" s="79">
        <f>'Data Export'!AR23</f>
        <v>54</v>
      </c>
      <c r="I46" s="79">
        <f t="shared" si="1"/>
        <v>224.29005493164061</v>
      </c>
      <c r="J46" s="79">
        <f>'Data Export'!AV23</f>
        <v>38.349945068359375</v>
      </c>
      <c r="K46" s="79">
        <f>'Data Export'!AW23</f>
        <v>0</v>
      </c>
      <c r="L46" s="78">
        <f>'Data Export'!J23</f>
        <v>6.613679975271225E-2</v>
      </c>
      <c r="M46" s="78">
        <f>'Data Export'!K23</f>
        <v>5.5759105831384659E-2</v>
      </c>
      <c r="N46" s="76">
        <f>'Data Export'!L23</f>
        <v>0</v>
      </c>
      <c r="O46" s="77">
        <f>'Data Export'!P23</f>
        <v>0</v>
      </c>
      <c r="P46" s="77">
        <f>'Data Export'!Q23</f>
        <v>0</v>
      </c>
      <c r="Q46" s="77">
        <f>'Data Export'!R23</f>
        <v>1</v>
      </c>
      <c r="R46" s="77">
        <f t="shared" si="25"/>
        <v>1</v>
      </c>
      <c r="S46" s="77">
        <f t="shared" si="26"/>
        <v>0</v>
      </c>
      <c r="T46" s="80">
        <f>'Data Export'!Z23</f>
        <v>0</v>
      </c>
      <c r="U46" s="80">
        <f>'Data Export'!AA23</f>
        <v>0</v>
      </c>
      <c r="V46" s="81">
        <f>'Data Export'!AH23</f>
        <v>4719558</v>
      </c>
      <c r="W46" s="81">
        <f t="shared" si="2"/>
        <v>4719558.1340917964</v>
      </c>
      <c r="X46" s="81">
        <f>'Data Export'!AI23</f>
        <v>554.9686279296875</v>
      </c>
      <c r="Y46" s="81">
        <f t="shared" si="3"/>
        <v>167261.9947717285</v>
      </c>
      <c r="Z46" s="81">
        <f>'Data Export'!AJ23</f>
        <v>1362.48046875</v>
      </c>
      <c r="AA46" s="81">
        <f t="shared" si="4"/>
        <v>410637.98847656249</v>
      </c>
      <c r="AB46" s="81">
        <f>'Data Export'!AO23</f>
        <v>0</v>
      </c>
      <c r="AC46" s="81">
        <f t="shared" si="5"/>
        <v>0</v>
      </c>
      <c r="AD46" s="77">
        <f>'Data Export'!AK23</f>
        <v>301.27999999999997</v>
      </c>
      <c r="AE46" s="77">
        <f>'Data Export'!AL23</f>
        <v>281.11</v>
      </c>
      <c r="AF46" s="81">
        <f>'Data Export'!AN23</f>
        <v>15659.3056640625</v>
      </c>
      <c r="AG46" s="81">
        <f t="shared" si="27"/>
        <v>15328.235016951492</v>
      </c>
      <c r="AH46" s="80">
        <f t="shared" si="6"/>
        <v>1.5086845489125484</v>
      </c>
      <c r="AI46" s="83">
        <f>'Data Export'!AS23</f>
        <v>316.64</v>
      </c>
      <c r="AJ46" s="84">
        <f t="shared" si="7"/>
        <v>296.30048736572263</v>
      </c>
      <c r="AK46" s="84">
        <f t="shared" si="8"/>
        <v>168.9623899154297</v>
      </c>
      <c r="AL46" s="84">
        <f t="shared" si="9"/>
        <v>0</v>
      </c>
      <c r="AM46" s="84">
        <f>IF($B$5="No",IF($B$3='Funding Weight Adjustments'!$D$2,$B$14*N46*AI46,IF($B$3='Funding Weight Adjustments'!$E$2,$B$14*N46*AI46,IF($B$3='Funding Weight Adjustments'!$B$2,$B$15*T46*AI46+$B$16*U46*AI46,IF($B$3='Funding Weight Adjustments'!$C$2,$B$15*T46*AI46+$B$16*U46*AI46,IF($B$3='Funding Weight Adjustments'!$H$2,$B$14*N46*AI46,IF($B$3='Funding Weight Adjustments'!$I$2,$B$14*N46*AI46,IF($B$3='Funding Weight Adjustments'!$F$2,$B$15*T46*AI46+$B$16*U46*AI46,IF($B$3='Funding Weight Adjustments'!$G$2,$B$15*T46*AI46+$B$16*U46*AI46)))))))),IF($B$5="Sparsity&lt;100",IF(R46=0,0,IF($B$3='Funding Weight Adjustments'!$D$2,$B$14*N46*AI46,IF($B$3='Funding Weight Adjustments'!$E$2,$B$14*N46*AI46,IF($B$3='Funding Weight Adjustments'!$B$2,$B$15*T46*AI46+$B$16*U46*AI46,IF($B$3='Funding Weight Adjustments'!$C$2,$B$15*T46*AI46+$B$16*U46*AI46,IF($B$3='Funding Weight Adjustments'!$H$2,$B$14*N46*AI46,IF($B$3='Funding Weight Adjustments'!$I$2,$B$14*N46*AI46,IF($B$3='Funding Weight Adjustments'!$F$2,$B$15*T46*AI46+$B$16*U46*AI46,IF($B$3='Funding Weight Adjustments'!$G$2,$B$15*T46*AI46+$B$16*U46*AI46))))))))),IF($B$5="Sparsity&lt;55",IF(S46=0,0,IF($B$3='Funding Weight Adjustments'!$D$2,$B$14*N46*AI46,IF($B$3='Funding Weight Adjustments'!$E$2,$B$14*N46*AI46,IF($B$3='Funding Weight Adjustments'!$B$2,$B$15*T46*AI46+$B$16*U46*AI46,IF($B$3='Funding Weight Adjustments'!$C$2,$B$15*T46*AI46+$B$16*U46*AI46,IF($B$3='Funding Weight Adjustments'!$H$2,$B$14*N46*AI46,IF($B$3='Funding Weight Adjustments'!$I$2,$B$14*N46*AI46,IF($B$3='Funding Weight Adjustments'!$F$2,$B$15*T46*AI46+$B$16*U46*AI46,IF($B$3='Funding Weight Adjustments'!$G$2,$B$15*T46*AI46+$B$16*U46*AI46))))))))))))</f>
        <v>0</v>
      </c>
      <c r="AN46" s="84">
        <f t="shared" si="10"/>
        <v>34.830399999999997</v>
      </c>
      <c r="AO46" s="84">
        <f t="shared" si="28"/>
        <v>500.09327728115233</v>
      </c>
      <c r="AP46" s="84">
        <f t="shared" si="11"/>
        <v>268.125200063308</v>
      </c>
      <c r="AQ46" s="85">
        <f t="shared" si="12"/>
        <v>16070.55265449812</v>
      </c>
      <c r="AR46" s="86">
        <f t="shared" si="13"/>
        <v>1.5817473085135945</v>
      </c>
      <c r="AS46" s="85">
        <f>IF(AO46="-","-",IF($B$3='Funding Weight Adjustments'!$D$2,AI46*$E$14,IF($B$3='Funding Weight Adjustments'!$E$2,AP46*$E$14,IF($B$3='Funding Weight Adjustments'!$B$2,AI46*$E$14,IF(Simulation!$B$3='Funding Weight Adjustments'!$C$2,AP46*$E$14,IF($B$3='Funding Weight Adjustments'!$H$2,AI46*$E$14,IF($B$3='Funding Weight Adjustments'!$I$2,AP46*$E$14,IF($B$3='Funding Weight Adjustments'!$F$2,AI46*$E$14,IF(Simulation!$B$3='Funding Weight Adjustments'!$G$2,AP46*$E$14)))))))))</f>
        <v>517481.63612218446</v>
      </c>
      <c r="AT46" s="85">
        <f t="shared" si="14"/>
        <v>167261.9947717285</v>
      </c>
      <c r="AU46" s="85">
        <f t="shared" si="15"/>
        <v>0</v>
      </c>
      <c r="AV46" s="85">
        <f>IF(AO46="-","-",IF($B$3='Funding Weight Adjustments'!$D$2,AO46*$E$16,IF($B$3='Funding Weight Adjustments'!$E$2,AO46*$E$16,IF($B$3='Funding Weight Adjustments'!$B$2,AO46*$E$16,IF(Simulation!$B$3='Funding Weight Adjustments'!$C$2,AO46*$E$16,IF($B$3='Funding Weight Adjustments'!$H$2,AO46*$E$16,IF($B$3='Funding Weight Adjustments'!$I$2,AO46*$E$16,IF($B$3='Funding Weight Adjustments'!$F$2,AO46*$E$16,IF(Simulation!$B$3='Funding Weight Adjustments'!$G$2,AO46*$E$16)))))))))</f>
        <v>4303773.9824470961</v>
      </c>
      <c r="AW46" s="85">
        <f t="shared" si="16"/>
        <v>4988517.6133410092</v>
      </c>
      <c r="AX46" s="85">
        <f t="shared" si="17"/>
        <v>1716.9834305125732</v>
      </c>
      <c r="AY46" s="85">
        <f t="shared" si="18"/>
        <v>554.9686279296875</v>
      </c>
      <c r="AZ46" s="85">
        <f t="shared" si="19"/>
        <v>0</v>
      </c>
      <c r="BA46" s="85">
        <f t="shared" si="20"/>
        <v>14279.750431159284</v>
      </c>
      <c r="BB46" s="85">
        <f t="shared" si="21"/>
        <v>16551.702489601543</v>
      </c>
      <c r="BC46" s="85">
        <f t="shared" si="22"/>
        <v>892.39682553904277</v>
      </c>
      <c r="BD46" s="85">
        <f t="shared" si="23"/>
        <v>17073.664182939712</v>
      </c>
      <c r="BE46" s="86">
        <f t="shared" si="24"/>
        <v>1.6804787581633576</v>
      </c>
    </row>
    <row r="47" spans="1:57" x14ac:dyDescent="0.3">
      <c r="A47" s="76" t="str">
        <f>'Data Export'!A24</f>
        <v>T033</v>
      </c>
      <c r="B47" s="76" t="str">
        <f>'Data Export'!B24</f>
        <v>Brookline</v>
      </c>
      <c r="C47" s="76" t="str">
        <f>'Data Export'!C24</f>
        <v>46</v>
      </c>
      <c r="D47" s="76" t="str">
        <f>'Data Export'!D24</f>
        <v>Windham Central SU</v>
      </c>
      <c r="E47" s="77">
        <f>'Data Export'!E24</f>
        <v>47.3</v>
      </c>
      <c r="F47" s="78">
        <f>'Data Export'!AU24</f>
        <v>0.1447</v>
      </c>
      <c r="G47" s="78">
        <f>'Data Export'!AT24</f>
        <v>0</v>
      </c>
      <c r="H47" s="79">
        <f>'Data Export'!AR24</f>
        <v>5.5</v>
      </c>
      <c r="I47" s="79">
        <f t="shared" si="1"/>
        <v>20.200918083190921</v>
      </c>
      <c r="J47" s="79">
        <f>'Data Export'!AV24</f>
        <v>10.230670928955078</v>
      </c>
      <c r="K47" s="79">
        <f>'Data Export'!AW24</f>
        <v>12.448410987854004</v>
      </c>
      <c r="L47" s="78">
        <f>'Data Export'!J24</f>
        <v>0.19470125436782837</v>
      </c>
      <c r="M47" s="78">
        <f>'Data Export'!K24</f>
        <v>9.2837279662489891E-3</v>
      </c>
      <c r="N47" s="76">
        <f>'Data Export'!L24</f>
        <v>1</v>
      </c>
      <c r="O47" s="77">
        <f>'Data Export'!P24</f>
        <v>0</v>
      </c>
      <c r="P47" s="77">
        <f>'Data Export'!Q24</f>
        <v>1</v>
      </c>
      <c r="Q47" s="77">
        <f>'Data Export'!R24</f>
        <v>0</v>
      </c>
      <c r="R47" s="77">
        <f t="shared" si="25"/>
        <v>1</v>
      </c>
      <c r="S47" s="77">
        <f t="shared" si="26"/>
        <v>1</v>
      </c>
      <c r="T47" s="80">
        <f>'Data Export'!Z24</f>
        <v>0</v>
      </c>
      <c r="U47" s="80">
        <f>'Data Export'!AA24</f>
        <v>0</v>
      </c>
      <c r="V47" s="81">
        <f>'Data Export'!AH24</f>
        <v>718324</v>
      </c>
      <c r="W47" s="81">
        <f t="shared" si="2"/>
        <v>718323.9905273437</v>
      </c>
      <c r="X47" s="81">
        <f>'Data Export'!AI24</f>
        <v>458.85833740234375</v>
      </c>
      <c r="Y47" s="81">
        <f t="shared" si="3"/>
        <v>21703.999359130859</v>
      </c>
      <c r="Z47" s="81">
        <f>'Data Export'!AJ24</f>
        <v>1140.5283203125</v>
      </c>
      <c r="AA47" s="81">
        <f t="shared" si="4"/>
        <v>53946.989550781247</v>
      </c>
      <c r="AB47" s="81">
        <f>'Data Export'!AO24</f>
        <v>0</v>
      </c>
      <c r="AC47" s="81">
        <f t="shared" si="5"/>
        <v>0</v>
      </c>
      <c r="AD47" s="77">
        <f>'Data Export'!AK24</f>
        <v>47.050000000000004</v>
      </c>
      <c r="AE47" s="77">
        <f>'Data Export'!AL24</f>
        <v>43.9</v>
      </c>
      <c r="AF47" s="81">
        <f>'Data Export'!AN24</f>
        <v>15186.5537109375</v>
      </c>
      <c r="AG47" s="81">
        <f t="shared" si="27"/>
        <v>15133.872459602791</v>
      </c>
      <c r="AH47" s="80">
        <f t="shared" si="6"/>
        <v>1.4895543759451566</v>
      </c>
      <c r="AI47" s="83">
        <f>'Data Export'!AS24</f>
        <v>48.38</v>
      </c>
      <c r="AJ47" s="84">
        <f t="shared" si="7"/>
        <v>50.252736511230474</v>
      </c>
      <c r="AK47" s="84">
        <f t="shared" si="8"/>
        <v>21.596565790329898</v>
      </c>
      <c r="AL47" s="84">
        <f t="shared" si="9"/>
        <v>0</v>
      </c>
      <c r="AM47" s="84">
        <f>IF($B$5="No",IF($B$3='Funding Weight Adjustments'!$D$2,$B$14*N47*AI47,IF($B$3='Funding Weight Adjustments'!$E$2,$B$14*N47*AI47,IF($B$3='Funding Weight Adjustments'!$B$2,$B$15*T47*AI47+$B$16*U47*AI47,IF($B$3='Funding Weight Adjustments'!$C$2,$B$15*T47*AI47+$B$16*U47*AI47,IF($B$3='Funding Weight Adjustments'!$H$2,$B$14*N47*AI47,IF($B$3='Funding Weight Adjustments'!$I$2,$B$14*N47*AI47,IF($B$3='Funding Weight Adjustments'!$F$2,$B$15*T47*AI47+$B$16*U47*AI47,IF($B$3='Funding Weight Adjustments'!$G$2,$B$15*T47*AI47+$B$16*U47*AI47)))))))),IF($B$5="Sparsity&lt;100",IF(R47=0,0,IF($B$3='Funding Weight Adjustments'!$D$2,$B$14*N47*AI47,IF($B$3='Funding Weight Adjustments'!$E$2,$B$14*N47*AI47,IF($B$3='Funding Weight Adjustments'!$B$2,$B$15*T47*AI47+$B$16*U47*AI47,IF($B$3='Funding Weight Adjustments'!$C$2,$B$15*T47*AI47+$B$16*U47*AI47,IF($B$3='Funding Weight Adjustments'!$H$2,$B$14*N47*AI47,IF($B$3='Funding Weight Adjustments'!$I$2,$B$14*N47*AI47,IF($B$3='Funding Weight Adjustments'!$F$2,$B$15*T47*AI47+$B$16*U47*AI47,IF($B$3='Funding Weight Adjustments'!$G$2,$B$15*T47*AI47+$B$16*U47*AI47))))))))),IF($B$5="Sparsity&lt;55",IF(S47=0,0,IF($B$3='Funding Weight Adjustments'!$D$2,$B$14*N47*AI47,IF($B$3='Funding Weight Adjustments'!$E$2,$B$14*N47*AI47,IF($B$3='Funding Weight Adjustments'!$B$2,$B$15*T47*AI47+$B$16*U47*AI47,IF($B$3='Funding Weight Adjustments'!$C$2,$B$15*T47*AI47+$B$16*U47*AI47,IF($B$3='Funding Weight Adjustments'!$H$2,$B$14*N47*AI47,IF($B$3='Funding Weight Adjustments'!$I$2,$B$14*N47*AI47,IF($B$3='Funding Weight Adjustments'!$F$2,$B$15*T47*AI47+$B$16*U47*AI47,IF($B$3='Funding Weight Adjustments'!$G$2,$B$15*T47*AI47+$B$16*U47*AI47))))))))))))</f>
        <v>0</v>
      </c>
      <c r="AN47" s="84">
        <f t="shared" si="10"/>
        <v>8.2246000000000006</v>
      </c>
      <c r="AO47" s="84">
        <f t="shared" si="28"/>
        <v>80.073902301560366</v>
      </c>
      <c r="AP47" s="84">
        <f t="shared" si="11"/>
        <v>42.931653053166954</v>
      </c>
      <c r="AQ47" s="85">
        <f t="shared" si="12"/>
        <v>15475.225241240814</v>
      </c>
      <c r="AR47" s="86">
        <f t="shared" si="13"/>
        <v>1.5231520906733085</v>
      </c>
      <c r="AS47" s="85">
        <f>IF(AO47="-","-",IF($B$3='Funding Weight Adjustments'!$D$2,AI47*$E$14,IF($B$3='Funding Weight Adjustments'!$E$2,AP47*$E$14,IF($B$3='Funding Weight Adjustments'!$B$2,AI47*$E$14,IF(Simulation!$B$3='Funding Weight Adjustments'!$C$2,AP47*$E$14,IF($B$3='Funding Weight Adjustments'!$H$2,AI47*$E$14,IF($B$3='Funding Weight Adjustments'!$I$2,AP47*$E$14,IF($B$3='Funding Weight Adjustments'!$F$2,AI47*$E$14,IF(Simulation!$B$3='Funding Weight Adjustments'!$G$2,AP47*$E$14)))))))))</f>
        <v>82858.090392612226</v>
      </c>
      <c r="AT47" s="85">
        <f t="shared" si="14"/>
        <v>21703.999359130859</v>
      </c>
      <c r="AU47" s="85">
        <f t="shared" si="15"/>
        <v>0</v>
      </c>
      <c r="AV47" s="85">
        <f>IF(AO47="-","-",IF($B$3='Funding Weight Adjustments'!$D$2,AO47*$E$16,IF($B$3='Funding Weight Adjustments'!$E$2,AO47*$E$16,IF($B$3='Funding Weight Adjustments'!$B$2,AO47*$E$16,IF(Simulation!$B$3='Funding Weight Adjustments'!$C$2,AO47*$E$16,IF($B$3='Funding Weight Adjustments'!$H$2,AO47*$E$16,IF($B$3='Funding Weight Adjustments'!$I$2,AO47*$E$16,IF($B$3='Funding Weight Adjustments'!$F$2,AO47*$E$16,IF(Simulation!$B$3='Funding Weight Adjustments'!$G$2,AO47*$E$16)))))))))</f>
        <v>689111.39792171388</v>
      </c>
      <c r="AW47" s="85">
        <f t="shared" si="16"/>
        <v>793673.48767345701</v>
      </c>
      <c r="AX47" s="85">
        <f t="shared" si="17"/>
        <v>1751.7566679199203</v>
      </c>
      <c r="AY47" s="85">
        <f t="shared" si="18"/>
        <v>458.85833740234375</v>
      </c>
      <c r="AZ47" s="85">
        <f t="shared" si="19"/>
        <v>0</v>
      </c>
      <c r="BA47" s="85">
        <f t="shared" si="20"/>
        <v>14568.951330268794</v>
      </c>
      <c r="BB47" s="85">
        <f t="shared" si="21"/>
        <v>16779.566335591058</v>
      </c>
      <c r="BC47" s="85">
        <f t="shared" si="22"/>
        <v>1593.0126246535583</v>
      </c>
      <c r="BD47" s="85">
        <f t="shared" si="23"/>
        <v>17230.328802075048</v>
      </c>
      <c r="BE47" s="86">
        <f t="shared" si="24"/>
        <v>1.6958985041412449</v>
      </c>
    </row>
    <row r="48" spans="1:57" x14ac:dyDescent="0.3">
      <c r="A48" s="76" t="str">
        <f>'Data Export'!A25</f>
        <v>T034</v>
      </c>
      <c r="B48" s="76" t="str">
        <f>'Data Export'!B25</f>
        <v>Brownington</v>
      </c>
      <c r="C48" s="76" t="str">
        <f>'Data Export'!C25</f>
        <v>34</v>
      </c>
      <c r="D48" s="76" t="str">
        <f>'Data Export'!D25</f>
        <v>Orleans Central SU</v>
      </c>
      <c r="E48" s="77">
        <f>'Data Export'!E25</f>
        <v>116.8</v>
      </c>
      <c r="F48" s="78">
        <f>'Data Export'!AU25</f>
        <v>0.28749999999999998</v>
      </c>
      <c r="G48" s="78">
        <f>'Data Export'!AT25</f>
        <v>0</v>
      </c>
      <c r="H48" s="79">
        <f>'Data Export'!AR25</f>
        <v>9.5</v>
      </c>
      <c r="I48" s="79">
        <f t="shared" si="1"/>
        <v>74.811293487548824</v>
      </c>
      <c r="J48" s="79">
        <f>'Data Export'!AV25</f>
        <v>29.818706512451172</v>
      </c>
      <c r="K48" s="79">
        <f>'Data Export'!AW25</f>
        <v>0</v>
      </c>
      <c r="L48" s="78">
        <f>'Data Export'!J25</f>
        <v>0.11197532713413239</v>
      </c>
      <c r="M48" s="78">
        <f>'Data Export'!K25</f>
        <v>8.8168606162071228E-2</v>
      </c>
      <c r="N48" s="76">
        <f>'Data Export'!L25</f>
        <v>0</v>
      </c>
      <c r="O48" s="77">
        <f>'Data Export'!P25</f>
        <v>1</v>
      </c>
      <c r="P48" s="77">
        <f>'Data Export'!Q25</f>
        <v>0</v>
      </c>
      <c r="Q48" s="77">
        <f>'Data Export'!R25</f>
        <v>0</v>
      </c>
      <c r="R48" s="77">
        <f t="shared" si="25"/>
        <v>1</v>
      </c>
      <c r="S48" s="77">
        <f t="shared" si="26"/>
        <v>1</v>
      </c>
      <c r="T48" s="80">
        <f>'Data Export'!Z25</f>
        <v>0</v>
      </c>
      <c r="U48" s="80">
        <f>'Data Export'!AA25</f>
        <v>1</v>
      </c>
      <c r="V48" s="81">
        <f>'Data Export'!AH25</f>
        <v>1661677</v>
      </c>
      <c r="W48" s="81">
        <f t="shared" si="2"/>
        <v>1701712.0109375</v>
      </c>
      <c r="X48" s="81">
        <f>'Data Export'!AI25</f>
        <v>793.28765869140625</v>
      </c>
      <c r="Y48" s="81">
        <f t="shared" si="3"/>
        <v>92655.99853515625</v>
      </c>
      <c r="Z48" s="81">
        <f>'Data Export'!AJ25</f>
        <v>3028.97265625</v>
      </c>
      <c r="AA48" s="81">
        <f t="shared" si="4"/>
        <v>353784.00624999998</v>
      </c>
      <c r="AB48" s="81">
        <f>'Data Export'!AO25</f>
        <v>342.76541137695313</v>
      </c>
      <c r="AC48" s="81">
        <f t="shared" si="5"/>
        <v>40035.000048828122</v>
      </c>
      <c r="AD48" s="77">
        <f>'Data Export'!AK25</f>
        <v>119.7</v>
      </c>
      <c r="AE48" s="77">
        <f>'Data Export'!AL25</f>
        <v>111.69</v>
      </c>
      <c r="AF48" s="81">
        <f>'Data Export'!AN25</f>
        <v>14569.4521484375</v>
      </c>
      <c r="AG48" s="81">
        <f t="shared" si="27"/>
        <v>12068.475285947714</v>
      </c>
      <c r="AH48" s="80">
        <f t="shared" si="6"/>
        <v>1.1878420557035152</v>
      </c>
      <c r="AI48" s="83">
        <f>'Data Export'!AS25</f>
        <v>114.13</v>
      </c>
      <c r="AJ48" s="84">
        <f t="shared" si="7"/>
        <v>115.85830249786378</v>
      </c>
      <c r="AK48" s="84">
        <f t="shared" si="8"/>
        <v>98.928508045363429</v>
      </c>
      <c r="AL48" s="84">
        <f t="shared" si="9"/>
        <v>0</v>
      </c>
      <c r="AM48" s="84">
        <f>IF($B$5="No",IF($B$3='Funding Weight Adjustments'!$D$2,$B$14*N48*AI48,IF($B$3='Funding Weight Adjustments'!$E$2,$B$14*N48*AI48,IF($B$3='Funding Weight Adjustments'!$B$2,$B$15*T48*AI48+$B$16*U48*AI48,IF($B$3='Funding Weight Adjustments'!$C$2,$B$15*T48*AI48+$B$16*U48*AI48,IF($B$3='Funding Weight Adjustments'!$H$2,$B$14*N48*AI48,IF($B$3='Funding Weight Adjustments'!$I$2,$B$14*N48*AI48,IF($B$3='Funding Weight Adjustments'!$F$2,$B$15*T48*AI48+$B$16*U48*AI48,IF($B$3='Funding Weight Adjustments'!$G$2,$B$15*T48*AI48+$B$16*U48*AI48)))))))),IF($B$5="Sparsity&lt;100",IF(R48=0,0,IF($B$3='Funding Weight Adjustments'!$D$2,$B$14*N48*AI48,IF($B$3='Funding Weight Adjustments'!$E$2,$B$14*N48*AI48,IF($B$3='Funding Weight Adjustments'!$B$2,$B$15*T48*AI48+$B$16*U48*AI48,IF($B$3='Funding Weight Adjustments'!$C$2,$B$15*T48*AI48+$B$16*U48*AI48,IF($B$3='Funding Weight Adjustments'!$H$2,$B$14*N48*AI48,IF($B$3='Funding Weight Adjustments'!$I$2,$B$14*N48*AI48,IF($B$3='Funding Weight Adjustments'!$F$2,$B$15*T48*AI48+$B$16*U48*AI48,IF($B$3='Funding Weight Adjustments'!$G$2,$B$15*T48*AI48+$B$16*U48*AI48))))))))),IF($B$5="Sparsity&lt;55",IF(S48=0,0,IF($B$3='Funding Weight Adjustments'!$D$2,$B$14*N48*AI48,IF($B$3='Funding Weight Adjustments'!$E$2,$B$14*N48*AI48,IF($B$3='Funding Weight Adjustments'!$B$2,$B$15*T48*AI48+$B$16*U48*AI48,IF($B$3='Funding Weight Adjustments'!$C$2,$B$15*T48*AI48+$B$16*U48*AI48,IF($B$3='Funding Weight Adjustments'!$H$2,$B$14*N48*AI48,IF($B$3='Funding Weight Adjustments'!$I$2,$B$14*N48*AI48,IF($B$3='Funding Weight Adjustments'!$F$2,$B$15*T48*AI48+$B$16*U48*AI48,IF($B$3='Funding Weight Adjustments'!$G$2,$B$15*T48*AI48+$B$16*U48*AI48))))))))))))</f>
        <v>13.695599999999999</v>
      </c>
      <c r="AN48" s="84">
        <f t="shared" si="10"/>
        <v>26.2499</v>
      </c>
      <c r="AO48" s="84">
        <f t="shared" si="28"/>
        <v>254.73231054322721</v>
      </c>
      <c r="AP48" s="84">
        <f t="shared" si="11"/>
        <v>136.5748247973211</v>
      </c>
      <c r="AQ48" s="85">
        <f t="shared" si="12"/>
        <v>9869.5202918095893</v>
      </c>
      <c r="AR48" s="86">
        <f t="shared" si="13"/>
        <v>0.97140947754031393</v>
      </c>
      <c r="AS48" s="85">
        <f>IF(AO48="-","-",IF($B$3='Funding Weight Adjustments'!$D$2,AI48*$E$14,IF($B$3='Funding Weight Adjustments'!$E$2,AP48*$E$14,IF($B$3='Funding Weight Adjustments'!$B$2,AI48*$E$14,IF(Simulation!$B$3='Funding Weight Adjustments'!$C$2,AP48*$E$14,IF($B$3='Funding Weight Adjustments'!$H$2,AI48*$E$14,IF($B$3='Funding Weight Adjustments'!$I$2,AP48*$E$14,IF($B$3='Funding Weight Adjustments'!$F$2,AI48*$E$14,IF(Simulation!$B$3='Funding Weight Adjustments'!$G$2,AP48*$E$14)))))))))</f>
        <v>263589.41185882973</v>
      </c>
      <c r="AT48" s="85">
        <f t="shared" si="14"/>
        <v>92655.99853515625</v>
      </c>
      <c r="AU48" s="85">
        <f t="shared" si="15"/>
        <v>40035.000048828122</v>
      </c>
      <c r="AV48" s="85">
        <f>IF(AO48="-","-",IF($B$3='Funding Weight Adjustments'!$D$2,AO48*$E$16,IF($B$3='Funding Weight Adjustments'!$E$2,AO48*$E$16,IF($B$3='Funding Weight Adjustments'!$B$2,AO48*$E$16,IF(Simulation!$B$3='Funding Weight Adjustments'!$C$2,AO48*$E$16,IF($B$3='Funding Weight Adjustments'!$H$2,AO48*$E$16,IF($B$3='Funding Weight Adjustments'!$I$2,AO48*$E$16,IF($B$3='Funding Weight Adjustments'!$F$2,AO48*$E$16,IF(Simulation!$B$3='Funding Weight Adjustments'!$G$2,AO48*$E$16)))))))))</f>
        <v>2192211.6141309976</v>
      </c>
      <c r="AW48" s="85">
        <f t="shared" si="16"/>
        <v>2588492.0245738118</v>
      </c>
      <c r="AX48" s="85">
        <f t="shared" si="17"/>
        <v>2256.7586631749123</v>
      </c>
      <c r="AY48" s="85">
        <f t="shared" si="18"/>
        <v>793.28765869140625</v>
      </c>
      <c r="AZ48" s="85">
        <f t="shared" si="19"/>
        <v>342.76541137695313</v>
      </c>
      <c r="BA48" s="85">
        <f t="shared" si="20"/>
        <v>18768.935052491419</v>
      </c>
      <c r="BB48" s="85">
        <f t="shared" si="21"/>
        <v>22161.746785734689</v>
      </c>
      <c r="BC48" s="85">
        <f t="shared" si="22"/>
        <v>7592.2946372971892</v>
      </c>
      <c r="BD48" s="85">
        <f t="shared" si="23"/>
        <v>16362.517921147977</v>
      </c>
      <c r="BE48" s="86">
        <f t="shared" si="24"/>
        <v>1.6104840473570843</v>
      </c>
    </row>
    <row r="49" spans="1:57" x14ac:dyDescent="0.3">
      <c r="A49" s="76" t="str">
        <f>'Data Export'!A26</f>
        <v>T035</v>
      </c>
      <c r="B49" s="76" t="str">
        <f>'Data Export'!B26</f>
        <v>Brunswick</v>
      </c>
      <c r="C49" s="76" t="str">
        <f>'Data Export'!C26</f>
        <v>19</v>
      </c>
      <c r="D49" s="76" t="str">
        <f>'Data Export'!D26</f>
        <v>Essex North SU</v>
      </c>
      <c r="E49" s="77">
        <f>'Data Export'!E26</f>
        <v>9.35</v>
      </c>
      <c r="F49" s="78">
        <f>'Data Export'!AU26</f>
        <v>0.10260000000000001</v>
      </c>
      <c r="G49" s="78">
        <f>'Data Export'!AT26</f>
        <v>0</v>
      </c>
      <c r="H49" s="79">
        <f>'Data Export'!AR26</f>
        <v>0</v>
      </c>
      <c r="I49" s="79">
        <f t="shared" si="1"/>
        <v>5.1794946193695068</v>
      </c>
      <c r="J49" s="79">
        <f>'Data Export'!AV26</f>
        <v>2.0617825984954834</v>
      </c>
      <c r="K49" s="79">
        <f>'Data Export'!AW26</f>
        <v>2.5087227821350098</v>
      </c>
      <c r="L49" s="78">
        <f>'Data Export'!J26</f>
        <v>0.13697168231010437</v>
      </c>
      <c r="M49" s="78">
        <f>'Data Export'!K26</f>
        <v>7.752021247142693E-12</v>
      </c>
      <c r="N49" s="76">
        <f>'Data Export'!L26</f>
        <v>1</v>
      </c>
      <c r="O49" s="77">
        <f>'Data Export'!P26</f>
        <v>1</v>
      </c>
      <c r="P49" s="77">
        <f>'Data Export'!Q26</f>
        <v>0</v>
      </c>
      <c r="Q49" s="77">
        <f>'Data Export'!R26</f>
        <v>0</v>
      </c>
      <c r="R49" s="77">
        <f t="shared" si="25"/>
        <v>1</v>
      </c>
      <c r="S49" s="77">
        <f t="shared" si="26"/>
        <v>1</v>
      </c>
      <c r="T49" s="80">
        <f>'Data Export'!Z26</f>
        <v>0</v>
      </c>
      <c r="U49" s="80">
        <f>'Data Export'!AA26</f>
        <v>0</v>
      </c>
      <c r="V49" s="81">
        <f>'Data Export'!AH26</f>
        <v>200573</v>
      </c>
      <c r="W49" s="81">
        <f t="shared" si="2"/>
        <v>200573.00419921873</v>
      </c>
      <c r="X49" s="81">
        <f>'Data Export'!AI26</f>
        <v>0</v>
      </c>
      <c r="Y49" s="81">
        <f t="shared" si="3"/>
        <v>0</v>
      </c>
      <c r="Z49" s="81">
        <f>'Data Export'!AJ26</f>
        <v>761.0703125</v>
      </c>
      <c r="AA49" s="81">
        <f t="shared" si="4"/>
        <v>7116.0074218749996</v>
      </c>
      <c r="AB49" s="81">
        <f>'Data Export'!AO26</f>
        <v>0</v>
      </c>
      <c r="AC49" s="81">
        <f t="shared" si="5"/>
        <v>0</v>
      </c>
      <c r="AD49" s="77">
        <f>'Data Export'!AK26</f>
        <v>11.049999999999999</v>
      </c>
      <c r="AE49" s="77">
        <f>'Data Export'!AL26</f>
        <v>10.31</v>
      </c>
      <c r="AF49" s="81">
        <f>'Data Export'!AN26</f>
        <v>21451.658203125</v>
      </c>
      <c r="AG49" s="81">
        <f t="shared" si="27"/>
        <v>18764.015206337899</v>
      </c>
      <c r="AH49" s="80">
        <f t="shared" si="6"/>
        <v>1.8468518903875886</v>
      </c>
      <c r="AI49" s="83">
        <f>'Data Export'!AS26</f>
        <v>9.75</v>
      </c>
      <c r="AJ49" s="84">
        <f t="shared" si="7"/>
        <v>10.725954554080964</v>
      </c>
      <c r="AK49" s="84">
        <f t="shared" si="8"/>
        <v>3.2684343236286599</v>
      </c>
      <c r="AL49" s="84">
        <f t="shared" si="9"/>
        <v>0</v>
      </c>
      <c r="AM49" s="84">
        <f>IF($B$5="No",IF($B$3='Funding Weight Adjustments'!$D$2,$B$14*N49*AI49,IF($B$3='Funding Weight Adjustments'!$E$2,$B$14*N49*AI49,IF($B$3='Funding Weight Adjustments'!$B$2,$B$15*T49*AI49+$B$16*U49*AI49,IF($B$3='Funding Weight Adjustments'!$C$2,$B$15*T49*AI49+$B$16*U49*AI49,IF($B$3='Funding Weight Adjustments'!$H$2,$B$14*N49*AI49,IF($B$3='Funding Weight Adjustments'!$I$2,$B$14*N49*AI49,IF($B$3='Funding Weight Adjustments'!$F$2,$B$15*T49*AI49+$B$16*U49*AI49,IF($B$3='Funding Weight Adjustments'!$G$2,$B$15*T49*AI49+$B$16*U49*AI49)))))))),IF($B$5="Sparsity&lt;100",IF(R49=0,0,IF($B$3='Funding Weight Adjustments'!$D$2,$B$14*N49*AI49,IF($B$3='Funding Weight Adjustments'!$E$2,$B$14*N49*AI49,IF($B$3='Funding Weight Adjustments'!$B$2,$B$15*T49*AI49+$B$16*U49*AI49,IF($B$3='Funding Weight Adjustments'!$C$2,$B$15*T49*AI49+$B$16*U49*AI49,IF($B$3='Funding Weight Adjustments'!$H$2,$B$14*N49*AI49,IF($B$3='Funding Weight Adjustments'!$I$2,$B$14*N49*AI49,IF($B$3='Funding Weight Adjustments'!$F$2,$B$15*T49*AI49+$B$16*U49*AI49,IF($B$3='Funding Weight Adjustments'!$G$2,$B$15*T49*AI49+$B$16*U49*AI49))))))))),IF($B$5="Sparsity&lt;55",IF(S49=0,0,IF($B$3='Funding Weight Adjustments'!$D$2,$B$14*N49*AI49,IF($B$3='Funding Weight Adjustments'!$E$2,$B$14*N49*AI49,IF($B$3='Funding Weight Adjustments'!$B$2,$B$15*T49*AI49+$B$16*U49*AI49,IF($B$3='Funding Weight Adjustments'!$C$2,$B$15*T49*AI49+$B$16*U49*AI49,IF($B$3='Funding Weight Adjustments'!$H$2,$B$14*N49*AI49,IF($B$3='Funding Weight Adjustments'!$I$2,$B$14*N49*AI49,IF($B$3='Funding Weight Adjustments'!$F$2,$B$15*T49*AI49+$B$16*U49*AI49,IF($B$3='Funding Weight Adjustments'!$G$2,$B$15*T49*AI49+$B$16*U49*AI49))))))))))))</f>
        <v>0</v>
      </c>
      <c r="AN49" s="84">
        <f t="shared" si="10"/>
        <v>2.2425000000000002</v>
      </c>
      <c r="AO49" s="84">
        <f t="shared" si="28"/>
        <v>16.236888877709625</v>
      </c>
      <c r="AP49" s="84">
        <f t="shared" si="11"/>
        <v>8.7054141227618338</v>
      </c>
      <c r="AQ49" s="85">
        <f t="shared" si="12"/>
        <v>22222.60699482595</v>
      </c>
      <c r="AR49" s="86">
        <f t="shared" si="13"/>
        <v>2.1872644679946802</v>
      </c>
      <c r="AS49" s="85">
        <f>IF(AO49="-","-",IF($B$3='Funding Weight Adjustments'!$D$2,AI49*$E$14,IF($B$3='Funding Weight Adjustments'!$E$2,AP49*$E$14,IF($B$3='Funding Weight Adjustments'!$B$2,AI49*$E$14,IF(Simulation!$B$3='Funding Weight Adjustments'!$C$2,AP49*$E$14,IF($B$3='Funding Weight Adjustments'!$H$2,AI49*$E$14,IF($B$3='Funding Weight Adjustments'!$I$2,AP49*$E$14,IF($B$3='Funding Weight Adjustments'!$F$2,AI49*$E$14,IF(Simulation!$B$3='Funding Weight Adjustments'!$G$2,AP49*$E$14)))))))))</f>
        <v>16801.44925693034</v>
      </c>
      <c r="AT49" s="85">
        <f t="shared" si="14"/>
        <v>0</v>
      </c>
      <c r="AU49" s="85">
        <f t="shared" si="15"/>
        <v>0</v>
      </c>
      <c r="AV49" s="85">
        <f>IF(AO49="-","-",IF($B$3='Funding Weight Adjustments'!$D$2,AO49*$E$16,IF($B$3='Funding Weight Adjustments'!$E$2,AO49*$E$16,IF($B$3='Funding Weight Adjustments'!$B$2,AO49*$E$16,IF(Simulation!$B$3='Funding Weight Adjustments'!$C$2,AO49*$E$16,IF($B$3='Funding Weight Adjustments'!$H$2,AO49*$E$16,IF($B$3='Funding Weight Adjustments'!$I$2,AO49*$E$16,IF($B$3='Funding Weight Adjustments'!$F$2,AO49*$E$16,IF(Simulation!$B$3='Funding Weight Adjustments'!$G$2,AO49*$E$16)))))))))</f>
        <v>139733.73185035808</v>
      </c>
      <c r="AW49" s="85">
        <f t="shared" si="16"/>
        <v>156535.1811072884</v>
      </c>
      <c r="AX49" s="85">
        <f t="shared" si="17"/>
        <v>1796.9464445914803</v>
      </c>
      <c r="AY49" s="85">
        <f t="shared" si="18"/>
        <v>0</v>
      </c>
      <c r="AZ49" s="85">
        <f t="shared" si="19"/>
        <v>0</v>
      </c>
      <c r="BA49" s="85">
        <f t="shared" si="20"/>
        <v>14944.784155118512</v>
      </c>
      <c r="BB49" s="85">
        <f t="shared" si="21"/>
        <v>16741.73059970999</v>
      </c>
      <c r="BC49" s="85">
        <f t="shared" si="22"/>
        <v>-4709.9276034150098</v>
      </c>
      <c r="BD49" s="85">
        <f t="shared" si="23"/>
        <v>17163.936324951013</v>
      </c>
      <c r="BE49" s="86">
        <f t="shared" si="24"/>
        <v>1.6893638115109264</v>
      </c>
    </row>
    <row r="50" spans="1:57" x14ac:dyDescent="0.3">
      <c r="A50" s="76" t="str">
        <f>'Data Export'!A27</f>
        <v>T036</v>
      </c>
      <c r="B50" s="76" t="str">
        <f>'Data Export'!B27</f>
        <v>Burke</v>
      </c>
      <c r="C50" s="76" t="str">
        <f>'Data Export'!C27</f>
        <v>8</v>
      </c>
      <c r="D50" s="76" t="str">
        <f>'Data Export'!D27</f>
        <v>Caledonia North SU</v>
      </c>
      <c r="E50" s="77">
        <f>'Data Export'!E27</f>
        <v>277.85000000000002</v>
      </c>
      <c r="F50" s="78">
        <f>'Data Export'!AU27</f>
        <v>0.2213</v>
      </c>
      <c r="G50" s="78">
        <f>'Data Export'!AT27</f>
        <v>2</v>
      </c>
      <c r="H50" s="79">
        <f>'Data Export'!AR27</f>
        <v>14.8</v>
      </c>
      <c r="I50" s="79">
        <f t="shared" si="1"/>
        <v>183.6444799804687</v>
      </c>
      <c r="J50" s="79">
        <f>'Data Export'!AV27</f>
        <v>82.84552001953125</v>
      </c>
      <c r="K50" s="79">
        <f>'Data Export'!AW27</f>
        <v>0</v>
      </c>
      <c r="L50" s="78">
        <f>'Data Export'!J27</f>
        <v>0.12673923373222351</v>
      </c>
      <c r="M50" s="78">
        <f>'Data Export'!K27</f>
        <v>5.32953180372715E-2</v>
      </c>
      <c r="N50" s="76">
        <f>'Data Export'!L27</f>
        <v>0</v>
      </c>
      <c r="O50" s="77">
        <f>'Data Export'!P27</f>
        <v>0</v>
      </c>
      <c r="P50" s="77">
        <f>'Data Export'!Q27</f>
        <v>1</v>
      </c>
      <c r="Q50" s="77">
        <f>'Data Export'!R27</f>
        <v>0</v>
      </c>
      <c r="R50" s="77">
        <f t="shared" si="25"/>
        <v>1</v>
      </c>
      <c r="S50" s="77">
        <f t="shared" si="26"/>
        <v>1</v>
      </c>
      <c r="T50" s="80">
        <f>'Data Export'!Z27</f>
        <v>0</v>
      </c>
      <c r="U50" s="80">
        <f>'Data Export'!AA27</f>
        <v>1</v>
      </c>
      <c r="V50" s="81">
        <f>'Data Export'!AH27</f>
        <v>4923248</v>
      </c>
      <c r="W50" s="81">
        <f t="shared" si="2"/>
        <v>4983943.0578125007</v>
      </c>
      <c r="X50" s="81">
        <f>'Data Export'!AI27</f>
        <v>264.33688354492188</v>
      </c>
      <c r="Y50" s="81">
        <f t="shared" si="3"/>
        <v>73446.003092956555</v>
      </c>
      <c r="Z50" s="81">
        <f>'Data Export'!AJ27</f>
        <v>1170.3515625</v>
      </c>
      <c r="AA50" s="81">
        <f t="shared" si="4"/>
        <v>325182.181640625</v>
      </c>
      <c r="AB50" s="81">
        <f>'Data Export'!AO27</f>
        <v>218.44520568847656</v>
      </c>
      <c r="AC50" s="81">
        <f t="shared" si="5"/>
        <v>60695.00040054322</v>
      </c>
      <c r="AD50" s="77">
        <f>'Data Export'!AK27</f>
        <v>307.08999999999997</v>
      </c>
      <c r="AE50" s="77">
        <f>'Data Export'!AL27</f>
        <v>286.52999999999997</v>
      </c>
      <c r="AF50" s="81">
        <f>'Data Export'!AN27</f>
        <v>17937.53125</v>
      </c>
      <c r="AG50" s="81">
        <f t="shared" si="27"/>
        <v>16259.242928042007</v>
      </c>
      <c r="AH50" s="80">
        <f t="shared" si="6"/>
        <v>1.6003191858309063</v>
      </c>
      <c r="AI50" s="83">
        <f>'Data Export'!AS27</f>
        <v>281.28999999999996</v>
      </c>
      <c r="AJ50" s="84">
        <f t="shared" si="7"/>
        <v>292.35246960449211</v>
      </c>
      <c r="AK50" s="84">
        <f t="shared" si="8"/>
        <v>192.15187652471809</v>
      </c>
      <c r="AL50" s="84">
        <f t="shared" si="9"/>
        <v>3.16</v>
      </c>
      <c r="AM50" s="84">
        <f>IF($B$5="No",IF($B$3='Funding Weight Adjustments'!$D$2,$B$14*N50*AI50,IF($B$3='Funding Weight Adjustments'!$E$2,$B$14*N50*AI50,IF($B$3='Funding Weight Adjustments'!$B$2,$B$15*T50*AI50+$B$16*U50*AI50,IF($B$3='Funding Weight Adjustments'!$C$2,$B$15*T50*AI50+$B$16*U50*AI50,IF($B$3='Funding Weight Adjustments'!$H$2,$B$14*N50*AI50,IF($B$3='Funding Weight Adjustments'!$I$2,$B$14*N50*AI50,IF($B$3='Funding Weight Adjustments'!$F$2,$B$15*T50*AI50+$B$16*U50*AI50,IF($B$3='Funding Weight Adjustments'!$G$2,$B$15*T50*AI50+$B$16*U50*AI50)))))))),IF($B$5="Sparsity&lt;100",IF(R50=0,0,IF($B$3='Funding Weight Adjustments'!$D$2,$B$14*N50*AI50,IF($B$3='Funding Weight Adjustments'!$E$2,$B$14*N50*AI50,IF($B$3='Funding Weight Adjustments'!$B$2,$B$15*T50*AI50+$B$16*U50*AI50,IF($B$3='Funding Weight Adjustments'!$C$2,$B$15*T50*AI50+$B$16*U50*AI50,IF($B$3='Funding Weight Adjustments'!$H$2,$B$14*N50*AI50,IF($B$3='Funding Weight Adjustments'!$I$2,$B$14*N50*AI50,IF($B$3='Funding Weight Adjustments'!$F$2,$B$15*T50*AI50+$B$16*U50*AI50,IF($B$3='Funding Weight Adjustments'!$G$2,$B$15*T50*AI50+$B$16*U50*AI50))))))))),IF($B$5="Sparsity&lt;55",IF(S50=0,0,IF($B$3='Funding Weight Adjustments'!$D$2,$B$14*N50*AI50,IF($B$3='Funding Weight Adjustments'!$E$2,$B$14*N50*AI50,IF($B$3='Funding Weight Adjustments'!$B$2,$B$15*T50*AI50+$B$16*U50*AI50,IF($B$3='Funding Weight Adjustments'!$C$2,$B$15*T50*AI50+$B$16*U50*AI50,IF($B$3='Funding Weight Adjustments'!$H$2,$B$14*N50*AI50,IF($B$3='Funding Weight Adjustments'!$I$2,$B$14*N50*AI50,IF($B$3='Funding Weight Adjustments'!$F$2,$B$15*T50*AI50+$B$16*U50*AI50,IF($B$3='Funding Weight Adjustments'!$G$2,$B$15*T50*AI50+$B$16*U50*AI50))))))))))))</f>
        <v>33.754799999999996</v>
      </c>
      <c r="AN50" s="84">
        <f t="shared" si="10"/>
        <v>47.819299999999998</v>
      </c>
      <c r="AO50" s="84">
        <f t="shared" si="28"/>
        <v>569.23844612921027</v>
      </c>
      <c r="AP50" s="84">
        <f t="shared" si="11"/>
        <v>305.19740853527634</v>
      </c>
      <c r="AQ50" s="85">
        <f t="shared" si="12"/>
        <v>15264.745852628665</v>
      </c>
      <c r="AR50" s="86">
        <f t="shared" si="13"/>
        <v>1.5024356154162071</v>
      </c>
      <c r="AS50" s="85">
        <f>IF(AO50="-","-",IF($B$3='Funding Weight Adjustments'!$D$2,AI50*$E$14,IF($B$3='Funding Weight Adjustments'!$E$2,AP50*$E$14,IF($B$3='Funding Weight Adjustments'!$B$2,AI50*$E$14,IF(Simulation!$B$3='Funding Weight Adjustments'!$C$2,AP50*$E$14,IF($B$3='Funding Weight Adjustments'!$H$2,AI50*$E$14,IF($B$3='Funding Weight Adjustments'!$I$2,AP50*$E$14,IF($B$3='Funding Weight Adjustments'!$F$2,AI50*$E$14,IF(Simulation!$B$3='Funding Weight Adjustments'!$G$2,AP50*$E$14)))))))))</f>
        <v>589030.99847308337</v>
      </c>
      <c r="AT50" s="85">
        <f t="shared" si="14"/>
        <v>73446.003092956555</v>
      </c>
      <c r="AU50" s="85">
        <f t="shared" si="15"/>
        <v>60695.00040054322</v>
      </c>
      <c r="AV50" s="85">
        <f>IF(AO50="-","-",IF($B$3='Funding Weight Adjustments'!$D$2,AO50*$E$16,IF($B$3='Funding Weight Adjustments'!$E$2,AO50*$E$16,IF($B$3='Funding Weight Adjustments'!$B$2,AO50*$E$16,IF(Simulation!$B$3='Funding Weight Adjustments'!$C$2,AO50*$E$16,IF($B$3='Funding Weight Adjustments'!$H$2,AO50*$E$16,IF($B$3='Funding Weight Adjustments'!$I$2,AO50*$E$16,IF($B$3='Funding Weight Adjustments'!$F$2,AO50*$E$16,IF(Simulation!$B$3='Funding Weight Adjustments'!$G$2,AO50*$E$16)))))))))</f>
        <v>4898833.3288115561</v>
      </c>
      <c r="AW50" s="85">
        <f t="shared" si="16"/>
        <v>5622005.3307781387</v>
      </c>
      <c r="AX50" s="85">
        <f t="shared" si="17"/>
        <v>2119.9604047978523</v>
      </c>
      <c r="AY50" s="85">
        <f t="shared" si="18"/>
        <v>264.33688354492188</v>
      </c>
      <c r="AZ50" s="85">
        <f t="shared" si="19"/>
        <v>218.44520568847656</v>
      </c>
      <c r="BA50" s="85">
        <f t="shared" si="20"/>
        <v>17631.215867596027</v>
      </c>
      <c r="BB50" s="85">
        <f t="shared" si="21"/>
        <v>20233.958361627276</v>
      </c>
      <c r="BC50" s="85">
        <f t="shared" si="22"/>
        <v>2296.4271116272757</v>
      </c>
      <c r="BD50" s="85">
        <f t="shared" si="23"/>
        <v>17355.400147590961</v>
      </c>
      <c r="BE50" s="86">
        <f t="shared" si="24"/>
        <v>1.7082086759439923</v>
      </c>
    </row>
    <row r="51" spans="1:57" x14ac:dyDescent="0.3">
      <c r="A51" s="76" t="str">
        <f>'Data Export'!A28</f>
        <v>T037</v>
      </c>
      <c r="B51" s="76" t="str">
        <f>'Data Export'!B28</f>
        <v>Burlington</v>
      </c>
      <c r="C51" s="76" t="str">
        <f>'Data Export'!C28</f>
        <v>15</v>
      </c>
      <c r="D51" s="76" t="str">
        <f>'Data Export'!D28</f>
        <v>Burlington SD</v>
      </c>
      <c r="E51" s="77">
        <f>'Data Export'!E28</f>
        <v>3917.6299999999997</v>
      </c>
      <c r="F51" s="78">
        <f>'Data Export'!AU28</f>
        <v>0.33979999999999999</v>
      </c>
      <c r="G51" s="78">
        <f>'Data Export'!AT28</f>
        <v>575</v>
      </c>
      <c r="H51" s="79">
        <f>'Data Export'!AR28</f>
        <v>470.29</v>
      </c>
      <c r="I51" s="79">
        <f t="shared" si="1"/>
        <v>1692.9788842773442</v>
      </c>
      <c r="J51" s="79">
        <f>'Data Export'!AV28</f>
        <v>821.598388671875</v>
      </c>
      <c r="K51" s="79">
        <f>'Data Export'!AW28</f>
        <v>1013.7327270507813</v>
      </c>
      <c r="L51" s="78">
        <f>'Data Export'!J28</f>
        <v>7.208678126335144E-2</v>
      </c>
      <c r="M51" s="78">
        <f>'Data Export'!K28</f>
        <v>5.6479066610336304E-2</v>
      </c>
      <c r="N51" s="76">
        <f>'Data Export'!L28</f>
        <v>0</v>
      </c>
      <c r="O51" s="77">
        <f>'Data Export'!P28</f>
        <v>0</v>
      </c>
      <c r="P51" s="77">
        <f>'Data Export'!Q28</f>
        <v>0</v>
      </c>
      <c r="Q51" s="77">
        <f>'Data Export'!R28</f>
        <v>0</v>
      </c>
      <c r="R51" s="77">
        <f t="shared" si="25"/>
        <v>0</v>
      </c>
      <c r="S51" s="77">
        <f t="shared" si="26"/>
        <v>0</v>
      </c>
      <c r="T51" s="80">
        <f>'Data Export'!Z28</f>
        <v>0</v>
      </c>
      <c r="U51" s="80">
        <f>'Data Export'!AA28</f>
        <v>4.8057258129119873E-2</v>
      </c>
      <c r="V51" s="81">
        <f>'Data Export'!AH28</f>
        <v>76307312</v>
      </c>
      <c r="W51" s="81">
        <f t="shared" si="2"/>
        <v>76465916.832050771</v>
      </c>
      <c r="X51" s="81">
        <f>'Data Export'!AI28</f>
        <v>1505.5692138671875</v>
      </c>
      <c r="Y51" s="81">
        <f t="shared" si="3"/>
        <v>5898263.1193225095</v>
      </c>
      <c r="Z51" s="81">
        <f>'Data Export'!AJ28</f>
        <v>3824.1826171875</v>
      </c>
      <c r="AA51" s="81">
        <f t="shared" si="4"/>
        <v>14981732.546572264</v>
      </c>
      <c r="AB51" s="81">
        <f>'Data Export'!AO28</f>
        <v>40.483661651611328</v>
      </c>
      <c r="AC51" s="81">
        <f t="shared" si="5"/>
        <v>158600.00739620207</v>
      </c>
      <c r="AD51" s="77">
        <f>'Data Export'!AK28</f>
        <v>4395.46</v>
      </c>
      <c r="AE51" s="77">
        <f>'Data Export'!AL28</f>
        <v>4101.18</v>
      </c>
      <c r="AF51" s="81">
        <f>'Data Export'!AN28</f>
        <v>19518.412109375</v>
      </c>
      <c r="AG51" s="81">
        <f t="shared" si="27"/>
        <v>14991.827787485186</v>
      </c>
      <c r="AH51" s="80">
        <f t="shared" si="6"/>
        <v>1.4755736011304317</v>
      </c>
      <c r="AI51" s="83">
        <f>'Data Export'!AS28</f>
        <v>3998.6000000000004</v>
      </c>
      <c r="AJ51" s="84">
        <f t="shared" si="7"/>
        <v>4136.3575748046878</v>
      </c>
      <c r="AK51" s="84">
        <f t="shared" si="8"/>
        <v>4174.4368826383397</v>
      </c>
      <c r="AL51" s="84">
        <f t="shared" si="9"/>
        <v>908.5</v>
      </c>
      <c r="AM51" s="84">
        <f>IF($B$5="No",IF($B$3='Funding Weight Adjustments'!$D$2,$B$14*N51*AI51,IF($B$3='Funding Weight Adjustments'!$E$2,$B$14*N51*AI51,IF($B$3='Funding Weight Adjustments'!$B$2,$B$15*T51*AI51+$B$16*U51*AI51,IF($B$3='Funding Weight Adjustments'!$C$2,$B$15*T51*AI51+$B$16*U51*AI51,IF($B$3='Funding Weight Adjustments'!$H$2,$B$14*N51*AI51,IF($B$3='Funding Weight Adjustments'!$I$2,$B$14*N51*AI51,IF($B$3='Funding Weight Adjustments'!$F$2,$B$15*T51*AI51+$B$16*U51*AI51,IF($B$3='Funding Weight Adjustments'!$G$2,$B$15*T51*AI51+$B$16*U51*AI51)))))))),IF($B$5="Sparsity&lt;100",IF(R51=0,0,IF($B$3='Funding Weight Adjustments'!$D$2,$B$14*N51*AI51,IF($B$3='Funding Weight Adjustments'!$E$2,$B$14*N51*AI51,IF($B$3='Funding Weight Adjustments'!$B$2,$B$15*T51*AI51+$B$16*U51*AI51,IF($B$3='Funding Weight Adjustments'!$C$2,$B$15*T51*AI51+$B$16*U51*AI51,IF($B$3='Funding Weight Adjustments'!$H$2,$B$14*N51*AI51,IF($B$3='Funding Weight Adjustments'!$I$2,$B$14*N51*AI51,IF($B$3='Funding Weight Adjustments'!$F$2,$B$15*T51*AI51+$B$16*U51*AI51,IF($B$3='Funding Weight Adjustments'!$G$2,$B$15*T51*AI51+$B$16*U51*AI51))))))))),IF($B$5="Sparsity&lt;55",IF(S51=0,0,IF($B$3='Funding Weight Adjustments'!$D$2,$B$14*N51*AI51,IF($B$3='Funding Weight Adjustments'!$E$2,$B$14*N51*AI51,IF($B$3='Funding Weight Adjustments'!$B$2,$B$15*T51*AI51+$B$16*U51*AI51,IF($B$3='Funding Weight Adjustments'!$C$2,$B$15*T51*AI51+$B$16*U51*AI51,IF($B$3='Funding Weight Adjustments'!$H$2,$B$14*N51*AI51,IF($B$3='Funding Weight Adjustments'!$I$2,$B$14*N51*AI51,IF($B$3='Funding Weight Adjustments'!$F$2,$B$15*T51*AI51+$B$16*U51*AI51,IF($B$3='Funding Weight Adjustments'!$G$2,$B$15*T51*AI51+$B$16*U51*AI51))))))))))))</f>
        <v>0</v>
      </c>
      <c r="AN51" s="84">
        <f t="shared" si="10"/>
        <v>0</v>
      </c>
      <c r="AO51" s="84">
        <f t="shared" si="28"/>
        <v>9219.2944574430276</v>
      </c>
      <c r="AP51" s="84">
        <f t="shared" si="11"/>
        <v>4942.9282158791002</v>
      </c>
      <c r="AQ51" s="85">
        <f t="shared" si="12"/>
        <v>12438.817963805597</v>
      </c>
      <c r="AR51" s="86">
        <f t="shared" si="13"/>
        <v>1.2242931066737792</v>
      </c>
      <c r="AS51" s="85">
        <f>IF(AO51="-","-",IF($B$3='Funding Weight Adjustments'!$D$2,AI51*$E$14,IF($B$3='Funding Weight Adjustments'!$E$2,AP51*$E$14,IF($B$3='Funding Weight Adjustments'!$B$2,AI51*$E$14,IF(Simulation!$B$3='Funding Weight Adjustments'!$C$2,AP51*$E$14,IF($B$3='Funding Weight Adjustments'!$H$2,AI51*$E$14,IF($B$3='Funding Weight Adjustments'!$I$2,AP51*$E$14,IF($B$3='Funding Weight Adjustments'!$F$2,AI51*$E$14,IF(Simulation!$B$3='Funding Weight Adjustments'!$G$2,AP51*$E$14)))))))))</f>
        <v>9539851.4566466641</v>
      </c>
      <c r="AT51" s="85">
        <f t="shared" si="14"/>
        <v>5898263.1193225095</v>
      </c>
      <c r="AU51" s="85">
        <f t="shared" si="15"/>
        <v>158600.00739620207</v>
      </c>
      <c r="AV51" s="85">
        <f>IF(AO51="-","-",IF($B$3='Funding Weight Adjustments'!$D$2,AO51*$E$16,IF($B$3='Funding Weight Adjustments'!$E$2,AO51*$E$16,IF($B$3='Funding Weight Adjustments'!$B$2,AO51*$E$16,IF(Simulation!$B$3='Funding Weight Adjustments'!$C$2,AO51*$E$16,IF($B$3='Funding Weight Adjustments'!$H$2,AO51*$E$16,IF($B$3='Funding Weight Adjustments'!$I$2,AO51*$E$16,IF($B$3='Funding Weight Adjustments'!$F$2,AO51*$E$16,IF(Simulation!$B$3='Funding Weight Adjustments'!$G$2,AO51*$E$16)))))))))</f>
        <v>79340717.872028485</v>
      </c>
      <c r="AW51" s="85">
        <f t="shared" si="16"/>
        <v>94937432.455393866</v>
      </c>
      <c r="AX51" s="85">
        <f t="shared" si="17"/>
        <v>2435.107821985911</v>
      </c>
      <c r="AY51" s="85">
        <f t="shared" si="18"/>
        <v>1505.5692138671875</v>
      </c>
      <c r="AZ51" s="85">
        <f t="shared" si="19"/>
        <v>40.483661651611328</v>
      </c>
      <c r="BA51" s="85">
        <f t="shared" si="20"/>
        <v>20252.223377916875</v>
      </c>
      <c r="BB51" s="85">
        <f t="shared" si="21"/>
        <v>24233.384075421589</v>
      </c>
      <c r="BC51" s="85">
        <f t="shared" si="22"/>
        <v>4714.9719660465889</v>
      </c>
      <c r="BD51" s="85">
        <f t="shared" si="23"/>
        <v>16175.776061639906</v>
      </c>
      <c r="BE51" s="86">
        <f t="shared" si="24"/>
        <v>1.5921039430747939</v>
      </c>
    </row>
    <row r="52" spans="1:57" x14ac:dyDescent="0.3">
      <c r="A52" s="76" t="str">
        <f>'Data Export'!A29</f>
        <v>T038</v>
      </c>
      <c r="B52" s="76" t="str">
        <f>'Data Export'!B29</f>
        <v>Cabot</v>
      </c>
      <c r="C52" s="76" t="str">
        <f>'Data Export'!C29</f>
        <v>41</v>
      </c>
      <c r="D52" s="76" t="str">
        <f>'Data Export'!D29</f>
        <v>Washington Northeast SU</v>
      </c>
      <c r="E52" s="77">
        <f>'Data Export'!E29</f>
        <v>169.92999999999998</v>
      </c>
      <c r="F52" s="78">
        <f>'Data Export'!AU29</f>
        <v>0.24490000000000001</v>
      </c>
      <c r="G52" s="78">
        <f>'Data Export'!AT29</f>
        <v>0</v>
      </c>
      <c r="H52" s="79">
        <f>'Data Export'!AR29</f>
        <v>23</v>
      </c>
      <c r="I52" s="79">
        <f t="shared" si="1"/>
        <v>64.326238098144529</v>
      </c>
      <c r="J52" s="79">
        <f>'Data Export'!AV29</f>
        <v>39.654991149902344</v>
      </c>
      <c r="K52" s="79">
        <f>'Data Export'!AW29</f>
        <v>52.708770751953125</v>
      </c>
      <c r="L52" s="78">
        <f>'Data Export'!J29</f>
        <v>0.13211202621459961</v>
      </c>
      <c r="M52" s="78">
        <f>'Data Export'!K29</f>
        <v>7.0472061634063721E-2</v>
      </c>
      <c r="N52" s="76">
        <f>'Data Export'!L29</f>
        <v>0</v>
      </c>
      <c r="O52" s="77">
        <f>'Data Export'!P29</f>
        <v>0</v>
      </c>
      <c r="P52" s="77">
        <f>'Data Export'!Q29</f>
        <v>1</v>
      </c>
      <c r="Q52" s="77">
        <f>'Data Export'!R29</f>
        <v>0</v>
      </c>
      <c r="R52" s="77">
        <f t="shared" si="25"/>
        <v>1</v>
      </c>
      <c r="S52" s="77">
        <f t="shared" si="26"/>
        <v>1</v>
      </c>
      <c r="T52" s="80">
        <f>'Data Export'!Z29</f>
        <v>0</v>
      </c>
      <c r="U52" s="80">
        <f>'Data Export'!AA29</f>
        <v>1</v>
      </c>
      <c r="V52" s="81">
        <f>'Data Export'!AH29</f>
        <v>3309782</v>
      </c>
      <c r="W52" s="81">
        <f t="shared" si="2"/>
        <v>3332780.0041406248</v>
      </c>
      <c r="X52" s="81">
        <f>'Data Export'!AI29</f>
        <v>687.612548828125</v>
      </c>
      <c r="Y52" s="81">
        <f t="shared" si="3"/>
        <v>116846.00042236327</v>
      </c>
      <c r="Z52" s="81">
        <f>'Data Export'!AJ29</f>
        <v>1455.716796875</v>
      </c>
      <c r="AA52" s="81">
        <f t="shared" si="4"/>
        <v>247369.95529296872</v>
      </c>
      <c r="AB52" s="81">
        <f>'Data Export'!AO29</f>
        <v>135.33807373046875</v>
      </c>
      <c r="AC52" s="81">
        <f t="shared" si="5"/>
        <v>22997.998869018553</v>
      </c>
      <c r="AD52" s="77">
        <f>'Data Export'!AK29</f>
        <v>187.5</v>
      </c>
      <c r="AE52" s="77">
        <f>'Data Export'!AL29</f>
        <v>174.95</v>
      </c>
      <c r="AF52" s="81">
        <f>'Data Export'!AN29</f>
        <v>19612.6640625</v>
      </c>
      <c r="AG52" s="81">
        <f t="shared" si="27"/>
        <v>17635.953408674803</v>
      </c>
      <c r="AH52" s="80">
        <f t="shared" si="6"/>
        <v>1.7358221858931893</v>
      </c>
      <c r="AI52" s="83">
        <f>'Data Export'!AS29</f>
        <v>179.69</v>
      </c>
      <c r="AJ52" s="84">
        <f t="shared" si="7"/>
        <v>186.93240211486815</v>
      </c>
      <c r="AK52" s="84">
        <f t="shared" si="8"/>
        <v>135.9658434754557</v>
      </c>
      <c r="AL52" s="84">
        <f t="shared" si="9"/>
        <v>0</v>
      </c>
      <c r="AM52" s="84">
        <f>IF($B$5="No",IF($B$3='Funding Weight Adjustments'!$D$2,$B$14*N52*AI52,IF($B$3='Funding Weight Adjustments'!$E$2,$B$14*N52*AI52,IF($B$3='Funding Weight Adjustments'!$B$2,$B$15*T52*AI52+$B$16*U52*AI52,IF($B$3='Funding Weight Adjustments'!$C$2,$B$15*T52*AI52+$B$16*U52*AI52,IF($B$3='Funding Weight Adjustments'!$H$2,$B$14*N52*AI52,IF($B$3='Funding Weight Adjustments'!$I$2,$B$14*N52*AI52,IF($B$3='Funding Weight Adjustments'!$F$2,$B$15*T52*AI52+$B$16*U52*AI52,IF($B$3='Funding Weight Adjustments'!$G$2,$B$15*T52*AI52+$B$16*U52*AI52)))))))),IF($B$5="Sparsity&lt;100",IF(R52=0,0,IF($B$3='Funding Weight Adjustments'!$D$2,$B$14*N52*AI52,IF($B$3='Funding Weight Adjustments'!$E$2,$B$14*N52*AI52,IF($B$3='Funding Weight Adjustments'!$B$2,$B$15*T52*AI52+$B$16*U52*AI52,IF($B$3='Funding Weight Adjustments'!$C$2,$B$15*T52*AI52+$B$16*U52*AI52,IF($B$3='Funding Weight Adjustments'!$H$2,$B$14*N52*AI52,IF($B$3='Funding Weight Adjustments'!$I$2,$B$14*N52*AI52,IF($B$3='Funding Weight Adjustments'!$F$2,$B$15*T52*AI52+$B$16*U52*AI52,IF($B$3='Funding Weight Adjustments'!$G$2,$B$15*T52*AI52+$B$16*U52*AI52))))))))),IF($B$5="Sparsity&lt;55",IF(S52=0,0,IF($B$3='Funding Weight Adjustments'!$D$2,$B$14*N52*AI52,IF($B$3='Funding Weight Adjustments'!$E$2,$B$14*N52*AI52,IF($B$3='Funding Weight Adjustments'!$B$2,$B$15*T52*AI52+$B$16*U52*AI52,IF($B$3='Funding Weight Adjustments'!$C$2,$B$15*T52*AI52+$B$16*U52*AI52,IF($B$3='Funding Weight Adjustments'!$H$2,$B$14*N52*AI52,IF($B$3='Funding Weight Adjustments'!$I$2,$B$14*N52*AI52,IF($B$3='Funding Weight Adjustments'!$F$2,$B$15*T52*AI52+$B$16*U52*AI52,IF($B$3='Funding Weight Adjustments'!$G$2,$B$15*T52*AI52+$B$16*U52*AI52))))))))))))</f>
        <v>21.562799999999999</v>
      </c>
      <c r="AN52" s="84">
        <f t="shared" si="10"/>
        <v>30.547300000000003</v>
      </c>
      <c r="AO52" s="84">
        <f t="shared" si="28"/>
        <v>375.00834559032387</v>
      </c>
      <c r="AP52" s="84">
        <f t="shared" si="11"/>
        <v>201.06086655167533</v>
      </c>
      <c r="AQ52" s="85">
        <f t="shared" si="12"/>
        <v>15345.651800693222</v>
      </c>
      <c r="AR52" s="86">
        <f t="shared" si="13"/>
        <v>1.510398799280829</v>
      </c>
      <c r="AS52" s="85">
        <f>IF(AO52="-","-",IF($B$3='Funding Weight Adjustments'!$D$2,AI52*$E$14,IF($B$3='Funding Weight Adjustments'!$E$2,AP52*$E$14,IF($B$3='Funding Weight Adjustments'!$B$2,AI52*$E$14,IF(Simulation!$B$3='Funding Weight Adjustments'!$C$2,AP52*$E$14,IF($B$3='Funding Weight Adjustments'!$H$2,AI52*$E$14,IF($B$3='Funding Weight Adjustments'!$I$2,AP52*$E$14,IF($B$3='Funding Weight Adjustments'!$F$2,AI52*$E$14,IF(Simulation!$B$3='Funding Weight Adjustments'!$G$2,AP52*$E$14)))))))))</f>
        <v>388047.47244473337</v>
      </c>
      <c r="AT52" s="85">
        <f t="shared" si="14"/>
        <v>116846.00042236327</v>
      </c>
      <c r="AU52" s="85">
        <f t="shared" si="15"/>
        <v>22997.998869018553</v>
      </c>
      <c r="AV52" s="85">
        <f>IF(AO52="-","-",IF($B$3='Funding Weight Adjustments'!$D$2,AO52*$E$16,IF($B$3='Funding Weight Adjustments'!$E$2,AO52*$E$16,IF($B$3='Funding Weight Adjustments'!$B$2,AO52*$E$16,IF(Simulation!$B$3='Funding Weight Adjustments'!$C$2,AO52*$E$16,IF($B$3='Funding Weight Adjustments'!$H$2,AO52*$E$16,IF($B$3='Funding Weight Adjustments'!$I$2,AO52*$E$16,IF($B$3='Funding Weight Adjustments'!$F$2,AO52*$E$16,IF(Simulation!$B$3='Funding Weight Adjustments'!$G$2,AO52*$E$16)))))))))</f>
        <v>3227300.2543179602</v>
      </c>
      <c r="AW52" s="85">
        <f t="shared" si="16"/>
        <v>3755191.7260540752</v>
      </c>
      <c r="AX52" s="85">
        <f t="shared" si="17"/>
        <v>2283.5724854041864</v>
      </c>
      <c r="AY52" s="85">
        <f t="shared" si="18"/>
        <v>687.612548828125</v>
      </c>
      <c r="AZ52" s="85">
        <f t="shared" si="19"/>
        <v>135.33807373046875</v>
      </c>
      <c r="BA52" s="85">
        <f t="shared" si="20"/>
        <v>18991.939353368802</v>
      </c>
      <c r="BB52" s="85">
        <f t="shared" si="21"/>
        <v>22098.462461331583</v>
      </c>
      <c r="BC52" s="85">
        <f t="shared" si="22"/>
        <v>2485.7983988315827</v>
      </c>
      <c r="BD52" s="85">
        <f t="shared" si="23"/>
        <v>17446.566459811558</v>
      </c>
      <c r="BE52" s="86">
        <f t="shared" si="24"/>
        <v>1.7171817381704289</v>
      </c>
    </row>
    <row r="53" spans="1:57" x14ac:dyDescent="0.3">
      <c r="A53" s="76" t="str">
        <f>'Data Export'!A30</f>
        <v>T039</v>
      </c>
      <c r="B53" s="76" t="str">
        <f>'Data Export'!B30</f>
        <v>Calais</v>
      </c>
      <c r="C53" s="76" t="str">
        <f>'Data Export'!C30</f>
        <v>32</v>
      </c>
      <c r="D53" s="76" t="str">
        <f>'Data Export'!D30</f>
        <v>Washington Central SU</v>
      </c>
      <c r="E53" s="77">
        <f>'Data Export'!E30</f>
        <v>124.9</v>
      </c>
      <c r="F53" s="78">
        <f>'Data Export'!AU30</f>
        <v>8.9300000000000004E-2</v>
      </c>
      <c r="G53" s="78">
        <f>'Data Export'!AT30</f>
        <v>0</v>
      </c>
      <c r="H53" s="79">
        <f>'Data Export'!AR30</f>
        <v>10.5</v>
      </c>
      <c r="I53" s="79">
        <f t="shared" si="1"/>
        <v>92.705638656616216</v>
      </c>
      <c r="J53" s="79">
        <f>'Data Export'!AV30</f>
        <v>19.304361343383789</v>
      </c>
      <c r="K53" s="79">
        <f>'Data Export'!AW30</f>
        <v>0</v>
      </c>
      <c r="L53" s="78">
        <f>'Data Export'!J30</f>
        <v>0.13044565916061401</v>
      </c>
      <c r="M53" s="78">
        <f>'Data Export'!K30</f>
        <v>2.8851853683590889E-2</v>
      </c>
      <c r="N53" s="76">
        <f>'Data Export'!L30</f>
        <v>0</v>
      </c>
      <c r="O53" s="77">
        <f>'Data Export'!P30</f>
        <v>0</v>
      </c>
      <c r="P53" s="77">
        <f>'Data Export'!Q30</f>
        <v>1</v>
      </c>
      <c r="Q53" s="77">
        <f>'Data Export'!R30</f>
        <v>0</v>
      </c>
      <c r="R53" s="77">
        <f t="shared" si="25"/>
        <v>1</v>
      </c>
      <c r="S53" s="77">
        <f t="shared" si="26"/>
        <v>1</v>
      </c>
      <c r="T53" s="80">
        <f>'Data Export'!Z30</f>
        <v>0</v>
      </c>
      <c r="U53" s="80">
        <f>'Data Export'!AA30</f>
        <v>1</v>
      </c>
      <c r="V53" s="81">
        <f>'Data Export'!AH30</f>
        <v>1979978</v>
      </c>
      <c r="W53" s="81">
        <f t="shared" si="2"/>
        <v>1979977.9818359376</v>
      </c>
      <c r="X53" s="81">
        <f>'Data Export'!E30</f>
        <v>124.9</v>
      </c>
      <c r="Y53" s="81">
        <f t="shared" si="3"/>
        <v>15600.010000000002</v>
      </c>
      <c r="Z53" s="81">
        <f>'Data Export'!AJ30</f>
        <v>1247.25390625</v>
      </c>
      <c r="AA53" s="81">
        <f t="shared" si="4"/>
        <v>155782.01289062502</v>
      </c>
      <c r="AB53" s="81">
        <f>'Data Export'!AO30</f>
        <v>0</v>
      </c>
      <c r="AC53" s="81">
        <f t="shared" si="5"/>
        <v>0</v>
      </c>
      <c r="AD53" s="77">
        <f>'Data Export'!AK30</f>
        <v>119.45</v>
      </c>
      <c r="AE53" s="77">
        <f>'Data Export'!AL30</f>
        <v>111.45</v>
      </c>
      <c r="AF53" s="81">
        <f>'Data Export'!AN30</f>
        <v>15852.505859375</v>
      </c>
      <c r="AG53" s="81">
        <f t="shared" si="27"/>
        <v>16367.841803008636</v>
      </c>
      <c r="AH53" s="80">
        <f t="shared" si="6"/>
        <v>1.611008051477228</v>
      </c>
      <c r="AI53" s="83">
        <f>'Data Export'!AS30</f>
        <v>122.51</v>
      </c>
      <c r="AJ53" s="84">
        <f t="shared" si="7"/>
        <v>121.28000310897828</v>
      </c>
      <c r="AK53" s="84">
        <f t="shared" si="8"/>
        <v>32.166003704566336</v>
      </c>
      <c r="AL53" s="84">
        <f t="shared" si="9"/>
        <v>0</v>
      </c>
      <c r="AM53" s="84">
        <f>IF($B$5="No",IF($B$3='Funding Weight Adjustments'!$D$2,$B$14*N53*AI53,IF($B$3='Funding Weight Adjustments'!$E$2,$B$14*N53*AI53,IF($B$3='Funding Weight Adjustments'!$B$2,$B$15*T53*AI53+$B$16*U53*AI53,IF($B$3='Funding Weight Adjustments'!$C$2,$B$15*T53*AI53+$B$16*U53*AI53,IF($B$3='Funding Weight Adjustments'!$H$2,$B$14*N53*AI53,IF($B$3='Funding Weight Adjustments'!$I$2,$B$14*N53*AI53,IF($B$3='Funding Weight Adjustments'!$F$2,$B$15*T53*AI53+$B$16*U53*AI53,IF($B$3='Funding Weight Adjustments'!$G$2,$B$15*T53*AI53+$B$16*U53*AI53)))))))),IF($B$5="Sparsity&lt;100",IF(R53=0,0,IF($B$3='Funding Weight Adjustments'!$D$2,$B$14*N53*AI53,IF($B$3='Funding Weight Adjustments'!$E$2,$B$14*N53*AI53,IF($B$3='Funding Weight Adjustments'!$B$2,$B$15*T53*AI53+$B$16*U53*AI53,IF($B$3='Funding Weight Adjustments'!$C$2,$B$15*T53*AI53+$B$16*U53*AI53,IF($B$3='Funding Weight Adjustments'!$H$2,$B$14*N53*AI53,IF($B$3='Funding Weight Adjustments'!$I$2,$B$14*N53*AI53,IF($B$3='Funding Weight Adjustments'!$F$2,$B$15*T53*AI53+$B$16*U53*AI53,IF($B$3='Funding Weight Adjustments'!$G$2,$B$15*T53*AI53+$B$16*U53*AI53))))))))),IF($B$5="Sparsity&lt;55",IF(S53=0,0,IF($B$3='Funding Weight Adjustments'!$D$2,$B$14*N53*AI53,IF($B$3='Funding Weight Adjustments'!$E$2,$B$14*N53*AI53,IF($B$3='Funding Weight Adjustments'!$B$2,$B$15*T53*AI53+$B$16*U53*AI53,IF($B$3='Funding Weight Adjustments'!$C$2,$B$15*T53*AI53+$B$16*U53*AI53,IF($B$3='Funding Weight Adjustments'!$H$2,$B$14*N53*AI53,IF($B$3='Funding Weight Adjustments'!$I$2,$B$14*N53*AI53,IF($B$3='Funding Weight Adjustments'!$F$2,$B$15*T53*AI53+$B$16*U53*AI53,IF($B$3='Funding Weight Adjustments'!$G$2,$B$15*T53*AI53+$B$16*U53*AI53))))))))))))</f>
        <v>14.7012</v>
      </c>
      <c r="AN53" s="84">
        <f t="shared" si="10"/>
        <v>20.826700000000002</v>
      </c>
      <c r="AO53" s="84">
        <f t="shared" si="28"/>
        <v>188.9739068135446</v>
      </c>
      <c r="AP53" s="84">
        <f t="shared" si="11"/>
        <v>101.31843172656899</v>
      </c>
      <c r="AQ53" s="85">
        <f t="shared" si="12"/>
        <v>18004.581573748826</v>
      </c>
      <c r="AR53" s="86">
        <f t="shared" si="13"/>
        <v>1.7721044856051995</v>
      </c>
      <c r="AS53" s="85">
        <f>IF(AO53="-","-",IF($B$3='Funding Weight Adjustments'!$D$2,AI53*$E$14,IF($B$3='Funding Weight Adjustments'!$E$2,AP53*$E$14,IF($B$3='Funding Weight Adjustments'!$B$2,AI53*$E$14,IF(Simulation!$B$3='Funding Weight Adjustments'!$C$2,AP53*$E$14,IF($B$3='Funding Weight Adjustments'!$H$2,AI53*$E$14,IF($B$3='Funding Weight Adjustments'!$I$2,AP53*$E$14,IF($B$3='Funding Weight Adjustments'!$F$2,AI53*$E$14,IF(Simulation!$B$3='Funding Weight Adjustments'!$G$2,AP53*$E$14)))))))))</f>
        <v>195544.57323227814</v>
      </c>
      <c r="AT53" s="85">
        <f t="shared" si="14"/>
        <v>15600.010000000002</v>
      </c>
      <c r="AU53" s="85">
        <f t="shared" si="15"/>
        <v>0</v>
      </c>
      <c r="AV53" s="85">
        <f>IF(AO53="-","-",IF($B$3='Funding Weight Adjustments'!$D$2,AO53*$E$16,IF($B$3='Funding Weight Adjustments'!$E$2,AO53*$E$16,IF($B$3='Funding Weight Adjustments'!$B$2,AO53*$E$16,IF(Simulation!$B$3='Funding Weight Adjustments'!$C$2,AO53*$E$16,IF($B$3='Funding Weight Adjustments'!$H$2,AO53*$E$16,IF($B$3='Funding Weight Adjustments'!$I$2,AO53*$E$16,IF($B$3='Funding Weight Adjustments'!$F$2,AO53*$E$16,IF(Simulation!$B$3='Funding Weight Adjustments'!$G$2,AO53*$E$16)))))))))</f>
        <v>1626298.5735924575</v>
      </c>
      <c r="AW53" s="85">
        <f t="shared" si="16"/>
        <v>1837443.1568247357</v>
      </c>
      <c r="AX53" s="85">
        <f t="shared" si="17"/>
        <v>1565.6090731167185</v>
      </c>
      <c r="AY53" s="85">
        <f t="shared" si="18"/>
        <v>124.9</v>
      </c>
      <c r="AZ53" s="85">
        <f t="shared" si="19"/>
        <v>0</v>
      </c>
      <c r="BA53" s="85">
        <f t="shared" si="20"/>
        <v>13020.805232925999</v>
      </c>
      <c r="BB53" s="85">
        <f t="shared" si="21"/>
        <v>14711.314306042719</v>
      </c>
      <c r="BC53" s="85">
        <f t="shared" si="22"/>
        <v>-1141.1915533322808</v>
      </c>
      <c r="BD53" s="85">
        <f t="shared" si="23"/>
        <v>16597.781028356803</v>
      </c>
      <c r="BE53" s="86">
        <f t="shared" si="24"/>
        <v>1.6336398649957484</v>
      </c>
    </row>
    <row r="54" spans="1:57" x14ac:dyDescent="0.3">
      <c r="A54" s="76" t="str">
        <f>'Data Export'!A31</f>
        <v>T040</v>
      </c>
      <c r="B54" s="76" t="str">
        <f>'Data Export'!B31</f>
        <v>Cambridge</v>
      </c>
      <c r="C54" s="76" t="str">
        <f>'Data Export'!C31</f>
        <v>25</v>
      </c>
      <c r="D54" s="76" t="str">
        <f>'Data Export'!D31</f>
        <v>Lamoille North SU</v>
      </c>
      <c r="E54" s="77">
        <f>'Data Export'!E31</f>
        <v>365.6</v>
      </c>
      <c r="F54" s="78">
        <f>'Data Export'!AU31</f>
        <v>0.18160000000000001</v>
      </c>
      <c r="G54" s="78">
        <f>'Data Export'!AT31</f>
        <v>0</v>
      </c>
      <c r="H54" s="79">
        <f>'Data Export'!AR31</f>
        <v>58.78</v>
      </c>
      <c r="I54" s="79">
        <f t="shared" si="1"/>
        <v>268.05955825805665</v>
      </c>
      <c r="J54" s="79">
        <f>'Data Export'!AV31</f>
        <v>44.800441741943359</v>
      </c>
      <c r="K54" s="79">
        <f>'Data Export'!AW31</f>
        <v>0</v>
      </c>
      <c r="L54" s="78">
        <f>'Data Export'!J31</f>
        <v>5.8720339089632034E-2</v>
      </c>
      <c r="M54" s="78">
        <f>'Data Export'!K31</f>
        <v>7.500670850276947E-2</v>
      </c>
      <c r="N54" s="76">
        <f>'Data Export'!L31</f>
        <v>0</v>
      </c>
      <c r="O54" s="77">
        <f>'Data Export'!P31</f>
        <v>0</v>
      </c>
      <c r="P54" s="77">
        <f>'Data Export'!Q31</f>
        <v>0</v>
      </c>
      <c r="Q54" s="77">
        <f>'Data Export'!R31</f>
        <v>1</v>
      </c>
      <c r="R54" s="77">
        <f t="shared" si="25"/>
        <v>1</v>
      </c>
      <c r="S54" s="77">
        <f t="shared" si="26"/>
        <v>0</v>
      </c>
      <c r="T54" s="80">
        <f>'Data Export'!Z31</f>
        <v>0</v>
      </c>
      <c r="U54" s="80">
        <f>'Data Export'!AA31</f>
        <v>0</v>
      </c>
      <c r="V54" s="81">
        <f>'Data Export'!AH31</f>
        <v>5474661</v>
      </c>
      <c r="W54" s="81">
        <f t="shared" si="2"/>
        <v>5581755.8703125007</v>
      </c>
      <c r="X54" s="81">
        <f>'Data Export'!AI31</f>
        <v>1035.0546875</v>
      </c>
      <c r="Y54" s="81">
        <f t="shared" si="3"/>
        <v>378415.99375000002</v>
      </c>
      <c r="Z54" s="81">
        <f>'Data Export'!AJ31</f>
        <v>1854.70703125</v>
      </c>
      <c r="AA54" s="81">
        <f t="shared" si="4"/>
        <v>678080.890625</v>
      </c>
      <c r="AB54" s="81">
        <f>'Data Export'!AO31</f>
        <v>292.929443359375</v>
      </c>
      <c r="AC54" s="81">
        <f t="shared" si="5"/>
        <v>107095.00449218751</v>
      </c>
      <c r="AD54" s="77">
        <f>'Data Export'!AK31</f>
        <v>355.33000000000004</v>
      </c>
      <c r="AE54" s="77">
        <f>'Data Export'!AL31</f>
        <v>331.54</v>
      </c>
      <c r="AF54" s="81">
        <f>'Data Export'!AN31</f>
        <v>15267.384765625</v>
      </c>
      <c r="AG54" s="81">
        <f t="shared" si="27"/>
        <v>14790.598358229778</v>
      </c>
      <c r="AH54" s="80">
        <f t="shared" si="6"/>
        <v>1.4557675549438758</v>
      </c>
      <c r="AI54" s="83">
        <f>'Data Export'!AS31</f>
        <v>371.64</v>
      </c>
      <c r="AJ54" s="84">
        <f t="shared" si="7"/>
        <v>350.20290160064695</v>
      </c>
      <c r="AK54" s="84">
        <f t="shared" si="8"/>
        <v>188.88263538411215</v>
      </c>
      <c r="AL54" s="84">
        <f t="shared" si="9"/>
        <v>0</v>
      </c>
      <c r="AM54" s="84">
        <f>IF($B$5="No",IF($B$3='Funding Weight Adjustments'!$D$2,$B$14*N54*AI54,IF($B$3='Funding Weight Adjustments'!$E$2,$B$14*N54*AI54,IF($B$3='Funding Weight Adjustments'!$B$2,$B$15*T54*AI54+$B$16*U54*AI54,IF($B$3='Funding Weight Adjustments'!$C$2,$B$15*T54*AI54+$B$16*U54*AI54,IF($B$3='Funding Weight Adjustments'!$H$2,$B$14*N54*AI54,IF($B$3='Funding Weight Adjustments'!$I$2,$B$14*N54*AI54,IF($B$3='Funding Weight Adjustments'!$F$2,$B$15*T54*AI54+$B$16*U54*AI54,IF($B$3='Funding Weight Adjustments'!$G$2,$B$15*T54*AI54+$B$16*U54*AI54)))))))),IF($B$5="Sparsity&lt;100",IF(R54=0,0,IF($B$3='Funding Weight Adjustments'!$D$2,$B$14*N54*AI54,IF($B$3='Funding Weight Adjustments'!$E$2,$B$14*N54*AI54,IF($B$3='Funding Weight Adjustments'!$B$2,$B$15*T54*AI54+$B$16*U54*AI54,IF($B$3='Funding Weight Adjustments'!$C$2,$B$15*T54*AI54+$B$16*U54*AI54,IF($B$3='Funding Weight Adjustments'!$H$2,$B$14*N54*AI54,IF($B$3='Funding Weight Adjustments'!$I$2,$B$14*N54*AI54,IF($B$3='Funding Weight Adjustments'!$F$2,$B$15*T54*AI54+$B$16*U54*AI54,IF($B$3='Funding Weight Adjustments'!$G$2,$B$15*T54*AI54+$B$16*U54*AI54))))))))),IF($B$5="Sparsity&lt;55",IF(S54=0,0,IF($B$3='Funding Weight Adjustments'!$D$2,$B$14*N54*AI54,IF($B$3='Funding Weight Adjustments'!$E$2,$B$14*N54*AI54,IF($B$3='Funding Weight Adjustments'!$B$2,$B$15*T54*AI54+$B$16*U54*AI54,IF($B$3='Funding Weight Adjustments'!$C$2,$B$15*T54*AI54+$B$16*U54*AI54,IF($B$3='Funding Weight Adjustments'!$H$2,$B$14*N54*AI54,IF($B$3='Funding Weight Adjustments'!$I$2,$B$14*N54*AI54,IF($B$3='Funding Weight Adjustments'!$F$2,$B$15*T54*AI54+$B$16*U54*AI54,IF($B$3='Funding Weight Adjustments'!$G$2,$B$15*T54*AI54+$B$16*U54*AI54))))))))))))</f>
        <v>0</v>
      </c>
      <c r="AN54" s="84">
        <f t="shared" si="10"/>
        <v>40.880400000000002</v>
      </c>
      <c r="AO54" s="84">
        <f t="shared" si="28"/>
        <v>579.96593698475908</v>
      </c>
      <c r="AP54" s="84">
        <f t="shared" si="11"/>
        <v>310.94895682134592</v>
      </c>
      <c r="AQ54" s="85">
        <f t="shared" si="12"/>
        <v>15770.031936479148</v>
      </c>
      <c r="AR54" s="86">
        <f t="shared" si="13"/>
        <v>1.5521684976849555</v>
      </c>
      <c r="AS54" s="85">
        <f>IF(AO54="-","-",IF($B$3='Funding Weight Adjustments'!$D$2,AI54*$E$14,IF($B$3='Funding Weight Adjustments'!$E$2,AP54*$E$14,IF($B$3='Funding Weight Adjustments'!$B$2,AI54*$E$14,IF(Simulation!$B$3='Funding Weight Adjustments'!$C$2,AP54*$E$14,IF($B$3='Funding Weight Adjustments'!$H$2,AI54*$E$14,IF($B$3='Funding Weight Adjustments'!$I$2,AP54*$E$14,IF($B$3='Funding Weight Adjustments'!$F$2,AI54*$E$14,IF(Simulation!$B$3='Funding Weight Adjustments'!$G$2,AP54*$E$14)))))))))</f>
        <v>600131.48666519765</v>
      </c>
      <c r="AT54" s="85">
        <f t="shared" si="14"/>
        <v>378415.99375000002</v>
      </c>
      <c r="AU54" s="85">
        <f t="shared" si="15"/>
        <v>107095.00449218751</v>
      </c>
      <c r="AV54" s="85">
        <f>IF(AO54="-","-",IF($B$3='Funding Weight Adjustments'!$D$2,AO54*$E$16,IF($B$3='Funding Weight Adjustments'!$E$2,AO54*$E$16,IF($B$3='Funding Weight Adjustments'!$B$2,AO54*$E$16,IF(Simulation!$B$3='Funding Weight Adjustments'!$C$2,AO54*$E$16,IF($B$3='Funding Weight Adjustments'!$H$2,AO54*$E$16,IF($B$3='Funding Weight Adjustments'!$I$2,AO54*$E$16,IF($B$3='Funding Weight Adjustments'!$F$2,AO54*$E$16,IF(Simulation!$B$3='Funding Weight Adjustments'!$G$2,AO54*$E$16)))))))))</f>
        <v>4991153.4981448743</v>
      </c>
      <c r="AW54" s="85">
        <f t="shared" si="16"/>
        <v>6076795.9830522593</v>
      </c>
      <c r="AX54" s="85">
        <f t="shared" si="17"/>
        <v>1641.4975018194682</v>
      </c>
      <c r="AY54" s="85">
        <f t="shared" si="18"/>
        <v>1035.0546875</v>
      </c>
      <c r="AZ54" s="85">
        <f t="shared" si="19"/>
        <v>292.929443359375</v>
      </c>
      <c r="BA54" s="85">
        <f t="shared" si="20"/>
        <v>13651.951581359064</v>
      </c>
      <c r="BB54" s="85">
        <f t="shared" si="21"/>
        <v>16621.433214037908</v>
      </c>
      <c r="BC54" s="85">
        <f t="shared" si="22"/>
        <v>1354.0484484129083</v>
      </c>
      <c r="BD54" s="85">
        <f t="shared" si="23"/>
        <v>17362.062081234326</v>
      </c>
      <c r="BE54" s="86">
        <f t="shared" si="24"/>
        <v>1.7088643780742447</v>
      </c>
    </row>
    <row r="55" spans="1:57" x14ac:dyDescent="0.3">
      <c r="A55" s="76" t="str">
        <f>'Data Export'!A32</f>
        <v>T041</v>
      </c>
      <c r="B55" s="76" t="str">
        <f>'Data Export'!B32</f>
        <v>Canaan</v>
      </c>
      <c r="C55" s="76" t="str">
        <f>'Data Export'!C32</f>
        <v>19</v>
      </c>
      <c r="D55" s="76" t="str">
        <f>'Data Export'!D32</f>
        <v>Essex North SU</v>
      </c>
      <c r="E55" s="77">
        <f>'Data Export'!E32</f>
        <v>135</v>
      </c>
      <c r="F55" s="78">
        <f>'Data Export'!AU32</f>
        <v>0.26050000000000001</v>
      </c>
      <c r="G55" s="78">
        <f>'Data Export'!AT32</f>
        <v>0</v>
      </c>
      <c r="H55" s="79">
        <f>'Data Export'!AR32</f>
        <v>5.5</v>
      </c>
      <c r="I55" s="79">
        <f t="shared" si="1"/>
        <v>43.536095809936526</v>
      </c>
      <c r="J55" s="79">
        <f>'Data Export'!AV32</f>
        <v>25.336404800415039</v>
      </c>
      <c r="K55" s="79">
        <f>'Data Export'!AW32</f>
        <v>51.327499389648438</v>
      </c>
      <c r="L55" s="78">
        <f>'Data Export'!J32</f>
        <v>8.8601097464561462E-2</v>
      </c>
      <c r="M55" s="78">
        <f>'Data Export'!K32</f>
        <v>8.1489905714988708E-2</v>
      </c>
      <c r="N55" s="76">
        <f>'Data Export'!L32</f>
        <v>0</v>
      </c>
      <c r="O55" s="77">
        <f>'Data Export'!P32</f>
        <v>1</v>
      </c>
      <c r="P55" s="77">
        <f>'Data Export'!Q32</f>
        <v>0</v>
      </c>
      <c r="Q55" s="77">
        <f>'Data Export'!R32</f>
        <v>0</v>
      </c>
      <c r="R55" s="77">
        <f t="shared" si="25"/>
        <v>1</v>
      </c>
      <c r="S55" s="77">
        <f t="shared" si="26"/>
        <v>1</v>
      </c>
      <c r="T55" s="80">
        <f>'Data Export'!Z32</f>
        <v>0</v>
      </c>
      <c r="U55" s="80">
        <f>'Data Export'!AA32</f>
        <v>1</v>
      </c>
      <c r="V55" s="81">
        <f>'Data Export'!AH32</f>
        <v>4038675</v>
      </c>
      <c r="W55" s="81">
        <f t="shared" si="2"/>
        <v>4102390.01953125</v>
      </c>
      <c r="X55" s="81">
        <f>'Data Export'!AI32</f>
        <v>687.7926025390625</v>
      </c>
      <c r="Y55" s="81">
        <f t="shared" si="3"/>
        <v>92852.001342773438</v>
      </c>
      <c r="Z55" s="81">
        <f>'Data Export'!AJ32</f>
        <v>15158.4296875</v>
      </c>
      <c r="AA55" s="81">
        <f t="shared" si="4"/>
        <v>2046388.0078125</v>
      </c>
      <c r="AB55" s="81">
        <f>'Data Export'!AO32</f>
        <v>471.96295166015625</v>
      </c>
      <c r="AC55" s="81">
        <f t="shared" si="5"/>
        <v>63714.998474121094</v>
      </c>
      <c r="AD55" s="77">
        <f>'Data Export'!AK32</f>
        <v>139.98000000000002</v>
      </c>
      <c r="AE55" s="77">
        <f>'Data Export'!AL32</f>
        <v>130.61000000000001</v>
      </c>
      <c r="AF55" s="81">
        <f>'Data Export'!AN32</f>
        <v>30388.07421875</v>
      </c>
      <c r="AG55" s="81">
        <f t="shared" si="27"/>
        <v>15741.535959870987</v>
      </c>
      <c r="AH55" s="80">
        <f t="shared" si="6"/>
        <v>1.5493637755778531</v>
      </c>
      <c r="AI55" s="83">
        <f>'Data Export'!AS32</f>
        <v>125.7</v>
      </c>
      <c r="AJ55" s="84">
        <f t="shared" si="7"/>
        <v>138.82287298202516</v>
      </c>
      <c r="AK55" s="84">
        <f t="shared" si="8"/>
        <v>107.40517448309815</v>
      </c>
      <c r="AL55" s="84">
        <f t="shared" si="9"/>
        <v>0</v>
      </c>
      <c r="AM55" s="84">
        <f>IF($B$5="No",IF($B$3='Funding Weight Adjustments'!$D$2,$B$14*N55*AI55,IF($B$3='Funding Weight Adjustments'!$E$2,$B$14*N55*AI55,IF($B$3='Funding Weight Adjustments'!$B$2,$B$15*T55*AI55+$B$16*U55*AI55,IF($B$3='Funding Weight Adjustments'!$C$2,$B$15*T55*AI55+$B$16*U55*AI55,IF($B$3='Funding Weight Adjustments'!$H$2,$B$14*N55*AI55,IF($B$3='Funding Weight Adjustments'!$I$2,$B$14*N55*AI55,IF($B$3='Funding Weight Adjustments'!$F$2,$B$15*T55*AI55+$B$16*U55*AI55,IF($B$3='Funding Weight Adjustments'!$G$2,$B$15*T55*AI55+$B$16*U55*AI55)))))))),IF($B$5="Sparsity&lt;100",IF(R55=0,0,IF($B$3='Funding Weight Adjustments'!$D$2,$B$14*N55*AI55,IF($B$3='Funding Weight Adjustments'!$E$2,$B$14*N55*AI55,IF($B$3='Funding Weight Adjustments'!$B$2,$B$15*T55*AI55+$B$16*U55*AI55,IF($B$3='Funding Weight Adjustments'!$C$2,$B$15*T55*AI55+$B$16*U55*AI55,IF($B$3='Funding Weight Adjustments'!$H$2,$B$14*N55*AI55,IF($B$3='Funding Weight Adjustments'!$I$2,$B$14*N55*AI55,IF($B$3='Funding Weight Adjustments'!$F$2,$B$15*T55*AI55+$B$16*U55*AI55,IF($B$3='Funding Weight Adjustments'!$G$2,$B$15*T55*AI55+$B$16*U55*AI55))))))))),IF($B$5="Sparsity&lt;55",IF(S55=0,0,IF($B$3='Funding Weight Adjustments'!$D$2,$B$14*N55*AI55,IF($B$3='Funding Weight Adjustments'!$E$2,$B$14*N55*AI55,IF($B$3='Funding Weight Adjustments'!$B$2,$B$15*T55*AI55+$B$16*U55*AI55,IF($B$3='Funding Weight Adjustments'!$C$2,$B$15*T55*AI55+$B$16*U55*AI55,IF($B$3='Funding Weight Adjustments'!$H$2,$B$14*N55*AI55,IF($B$3='Funding Weight Adjustments'!$I$2,$B$14*N55*AI55,IF($B$3='Funding Weight Adjustments'!$F$2,$B$15*T55*AI55+$B$16*U55*AI55,IF($B$3='Funding Weight Adjustments'!$G$2,$B$15*T55*AI55+$B$16*U55*AI55))))))))))))</f>
        <v>15.084</v>
      </c>
      <c r="AN55" s="84">
        <f t="shared" si="10"/>
        <v>28.911000000000001</v>
      </c>
      <c r="AO55" s="84">
        <f t="shared" si="28"/>
        <v>290.22304746512333</v>
      </c>
      <c r="AP55" s="84">
        <f t="shared" si="11"/>
        <v>155.60319684285804</v>
      </c>
      <c r="AQ55" s="85">
        <f t="shared" si="12"/>
        <v>13213.109071242821</v>
      </c>
      <c r="AR55" s="86">
        <f t="shared" si="13"/>
        <v>1.3005028613427974</v>
      </c>
      <c r="AS55" s="85">
        <f>IF(AO55="-","-",IF($B$3='Funding Weight Adjustments'!$D$2,AI55*$E$14,IF($B$3='Funding Weight Adjustments'!$E$2,AP55*$E$14,IF($B$3='Funding Weight Adjustments'!$B$2,AI55*$E$14,IF(Simulation!$B$3='Funding Weight Adjustments'!$C$2,AP55*$E$14,IF($B$3='Funding Weight Adjustments'!$H$2,AI55*$E$14,IF($B$3='Funding Weight Adjustments'!$I$2,AP55*$E$14,IF($B$3='Funding Weight Adjustments'!$F$2,AI55*$E$14,IF(Simulation!$B$3='Funding Weight Adjustments'!$G$2,AP55*$E$14)))))))))</f>
        <v>300314.16990671604</v>
      </c>
      <c r="AT55" s="85">
        <f t="shared" si="14"/>
        <v>92852.001342773438</v>
      </c>
      <c r="AU55" s="85">
        <f t="shared" si="15"/>
        <v>63714.998474121094</v>
      </c>
      <c r="AV55" s="85">
        <f>IF(AO55="-","-",IF($B$3='Funding Weight Adjustments'!$D$2,AO55*$E$16,IF($B$3='Funding Weight Adjustments'!$E$2,AO55*$E$16,IF($B$3='Funding Weight Adjustments'!$B$2,AO55*$E$16,IF(Simulation!$B$3='Funding Weight Adjustments'!$C$2,AO55*$E$16,IF($B$3='Funding Weight Adjustments'!$H$2,AO55*$E$16,IF($B$3='Funding Weight Adjustments'!$I$2,AO55*$E$16,IF($B$3='Funding Weight Adjustments'!$F$2,AO55*$E$16,IF(Simulation!$B$3='Funding Weight Adjustments'!$G$2,AO55*$E$16)))))))))</f>
        <v>2497642.8549042228</v>
      </c>
      <c r="AW55" s="85">
        <f t="shared" si="16"/>
        <v>2954524.0246278332</v>
      </c>
      <c r="AX55" s="85">
        <f t="shared" si="17"/>
        <v>2224.549406716415</v>
      </c>
      <c r="AY55" s="85">
        <f t="shared" si="18"/>
        <v>687.7926025390625</v>
      </c>
      <c r="AZ55" s="85">
        <f t="shared" si="19"/>
        <v>471.96295166015625</v>
      </c>
      <c r="BA55" s="85">
        <f t="shared" si="20"/>
        <v>18501.058184475725</v>
      </c>
      <c r="BB55" s="85">
        <f t="shared" si="21"/>
        <v>21885.363145391359</v>
      </c>
      <c r="BC55" s="85">
        <f t="shared" si="22"/>
        <v>-8502.7110733586414</v>
      </c>
      <c r="BD55" s="85">
        <f t="shared" si="23"/>
        <v>5836.2298155895196</v>
      </c>
      <c r="BE55" s="86">
        <f t="shared" si="24"/>
        <v>0.57443206846353534</v>
      </c>
    </row>
    <row r="56" spans="1:57" x14ac:dyDescent="0.3">
      <c r="A56" s="76" t="str">
        <f>'Data Export'!A33</f>
        <v>T043</v>
      </c>
      <c r="B56" s="76" t="str">
        <f>'Data Export'!B33</f>
        <v>Cavendish</v>
      </c>
      <c r="C56" s="76" t="str">
        <f>'Data Export'!C33</f>
        <v>63</v>
      </c>
      <c r="D56" s="76" t="str">
        <f>'Data Export'!D33</f>
        <v>Two Rivers SU</v>
      </c>
      <c r="E56" s="77">
        <f>'Data Export'!E33</f>
        <v>109.25</v>
      </c>
      <c r="F56" s="78">
        <f>'Data Export'!AU33</f>
        <v>0.24350000000000002</v>
      </c>
      <c r="G56" s="78">
        <f>'Data Export'!AT33</f>
        <v>1.1000000000000001</v>
      </c>
      <c r="H56" s="79">
        <f>'Data Export'!AR33</f>
        <v>21.34</v>
      </c>
      <c r="I56" s="79">
        <f t="shared" si="1"/>
        <v>78.432620391845703</v>
      </c>
      <c r="J56" s="79">
        <f>'Data Export'!AV33</f>
        <v>16.677379608154297</v>
      </c>
      <c r="K56" s="79">
        <f>'Data Export'!AW33</f>
        <v>0</v>
      </c>
      <c r="L56" s="78">
        <f>'Data Export'!J33</f>
        <v>0.10425931215286255</v>
      </c>
      <c r="M56" s="78">
        <f>'Data Export'!K33</f>
        <v>0.10618067532777786</v>
      </c>
      <c r="N56" s="76">
        <f>'Data Export'!L33</f>
        <v>0</v>
      </c>
      <c r="O56" s="77">
        <f>'Data Export'!P33</f>
        <v>1</v>
      </c>
      <c r="P56" s="77">
        <f>'Data Export'!Q33</f>
        <v>0</v>
      </c>
      <c r="Q56" s="77">
        <f>'Data Export'!R33</f>
        <v>0</v>
      </c>
      <c r="R56" s="77">
        <f t="shared" si="25"/>
        <v>1</v>
      </c>
      <c r="S56" s="77">
        <f t="shared" si="26"/>
        <v>1</v>
      </c>
      <c r="T56" s="80">
        <f>'Data Export'!Z33</f>
        <v>0</v>
      </c>
      <c r="U56" s="80">
        <f>'Data Export'!AA33</f>
        <v>1</v>
      </c>
      <c r="V56" s="81">
        <f>'Data Export'!AH33</f>
        <v>1923633.875</v>
      </c>
      <c r="W56" s="81">
        <f t="shared" si="2"/>
        <v>1940405.8935546875</v>
      </c>
      <c r="X56" s="81">
        <f>'Data Export'!AI33</f>
        <v>386.65444946289063</v>
      </c>
      <c r="Y56" s="81">
        <f t="shared" si="3"/>
        <v>42241.998603820801</v>
      </c>
      <c r="Z56" s="81">
        <f>'Data Export'!AJ33</f>
        <v>2558.927734375</v>
      </c>
      <c r="AA56" s="81">
        <f t="shared" si="4"/>
        <v>279562.85498046875</v>
      </c>
      <c r="AB56" s="81">
        <f>'Data Export'!AO33</f>
        <v>153.51945495605469</v>
      </c>
      <c r="AC56" s="81">
        <f t="shared" si="5"/>
        <v>16772.000453948975</v>
      </c>
      <c r="AD56" s="77">
        <f>'Data Export'!AK33</f>
        <v>111.54</v>
      </c>
      <c r="AE56" s="77">
        <f>'Data Export'!AL33</f>
        <v>104.07</v>
      </c>
      <c r="AF56" s="81">
        <f>'Data Export'!AN33</f>
        <v>17761.15234375</v>
      </c>
      <c r="AG56" s="81">
        <f t="shared" si="27"/>
        <v>15958.9030323265</v>
      </c>
      <c r="AH56" s="80">
        <f t="shared" si="6"/>
        <v>1.5707581724730806</v>
      </c>
      <c r="AI56" s="83">
        <f>'Data Export'!AS33</f>
        <v>116.45</v>
      </c>
      <c r="AJ56" s="84">
        <f t="shared" si="7"/>
        <v>108.76219730987549</v>
      </c>
      <c r="AK56" s="84">
        <f t="shared" si="8"/>
        <v>78.656277283515422</v>
      </c>
      <c r="AL56" s="84">
        <f t="shared" si="9"/>
        <v>1.7380000000000002</v>
      </c>
      <c r="AM56" s="84">
        <f>IF($B$5="No",IF($B$3='Funding Weight Adjustments'!$D$2,$B$14*N56*AI56,IF($B$3='Funding Weight Adjustments'!$E$2,$B$14*N56*AI56,IF($B$3='Funding Weight Adjustments'!$B$2,$B$15*T56*AI56+$B$16*U56*AI56,IF($B$3='Funding Weight Adjustments'!$C$2,$B$15*T56*AI56+$B$16*U56*AI56,IF($B$3='Funding Weight Adjustments'!$H$2,$B$14*N56*AI56,IF($B$3='Funding Weight Adjustments'!$I$2,$B$14*N56*AI56,IF($B$3='Funding Weight Adjustments'!$F$2,$B$15*T56*AI56+$B$16*U56*AI56,IF($B$3='Funding Weight Adjustments'!$G$2,$B$15*T56*AI56+$B$16*U56*AI56)))))))),IF($B$5="Sparsity&lt;100",IF(R56=0,0,IF($B$3='Funding Weight Adjustments'!$D$2,$B$14*N56*AI56,IF($B$3='Funding Weight Adjustments'!$E$2,$B$14*N56*AI56,IF($B$3='Funding Weight Adjustments'!$B$2,$B$15*T56*AI56+$B$16*U56*AI56,IF($B$3='Funding Weight Adjustments'!$C$2,$B$15*T56*AI56+$B$16*U56*AI56,IF($B$3='Funding Weight Adjustments'!$H$2,$B$14*N56*AI56,IF($B$3='Funding Weight Adjustments'!$I$2,$B$14*N56*AI56,IF($B$3='Funding Weight Adjustments'!$F$2,$B$15*T56*AI56+$B$16*U56*AI56,IF($B$3='Funding Weight Adjustments'!$G$2,$B$15*T56*AI56+$B$16*U56*AI56))))))))),IF($B$5="Sparsity&lt;55",IF(S56=0,0,IF($B$3='Funding Weight Adjustments'!$D$2,$B$14*N56*AI56,IF($B$3='Funding Weight Adjustments'!$E$2,$B$14*N56*AI56,IF($B$3='Funding Weight Adjustments'!$B$2,$B$15*T56*AI56+$B$16*U56*AI56,IF($B$3='Funding Weight Adjustments'!$C$2,$B$15*T56*AI56+$B$16*U56*AI56,IF($B$3='Funding Weight Adjustments'!$H$2,$B$14*N56*AI56,IF($B$3='Funding Weight Adjustments'!$I$2,$B$14*N56*AI56,IF($B$3='Funding Weight Adjustments'!$F$2,$B$15*T56*AI56+$B$16*U56*AI56,IF($B$3='Funding Weight Adjustments'!$G$2,$B$15*T56*AI56+$B$16*U56*AI56))))))))))))</f>
        <v>13.974</v>
      </c>
      <c r="AN56" s="84">
        <f t="shared" si="10"/>
        <v>26.7835</v>
      </c>
      <c r="AO56" s="84">
        <f t="shared" si="28"/>
        <v>229.91397459339089</v>
      </c>
      <c r="AP56" s="84">
        <f t="shared" si="11"/>
        <v>123.26846457595155</v>
      </c>
      <c r="AQ56" s="85">
        <f t="shared" si="12"/>
        <v>13473.381406084558</v>
      </c>
      <c r="AR56" s="86">
        <f t="shared" si="13"/>
        <v>1.3261202171343069</v>
      </c>
      <c r="AS56" s="85">
        <f>IF(AO56="-","-",IF($B$3='Funding Weight Adjustments'!$D$2,AI56*$E$14,IF($B$3='Funding Weight Adjustments'!$E$2,AP56*$E$14,IF($B$3='Funding Weight Adjustments'!$B$2,AI56*$E$14,IF(Simulation!$B$3='Funding Weight Adjustments'!$C$2,AP56*$E$14,IF($B$3='Funding Weight Adjustments'!$H$2,AI56*$E$14,IF($B$3='Funding Weight Adjustments'!$I$2,AP56*$E$14,IF($B$3='Funding Weight Adjustments'!$F$2,AI56*$E$14,IF(Simulation!$B$3='Funding Weight Adjustments'!$G$2,AP56*$E$14)))))))))</f>
        <v>237908.1366315865</v>
      </c>
      <c r="AT56" s="85">
        <f t="shared" si="14"/>
        <v>42241.998603820801</v>
      </c>
      <c r="AU56" s="85">
        <f t="shared" si="15"/>
        <v>16772.000453948975</v>
      </c>
      <c r="AV56" s="85">
        <f>IF(AO56="-","-",IF($B$3='Funding Weight Adjustments'!$D$2,AO56*$E$16,IF($B$3='Funding Weight Adjustments'!$E$2,AO56*$E$16,IF($B$3='Funding Weight Adjustments'!$B$2,AO56*$E$16,IF(Simulation!$B$3='Funding Weight Adjustments'!$C$2,AO56*$E$16,IF($B$3='Funding Weight Adjustments'!$H$2,AO56*$E$16,IF($B$3='Funding Weight Adjustments'!$I$2,AO56*$E$16,IF($B$3='Funding Weight Adjustments'!$F$2,AO56*$E$16,IF(Simulation!$B$3='Funding Weight Adjustments'!$G$2,AO56*$E$16)))))))))</f>
        <v>1978626.442322165</v>
      </c>
      <c r="AW56" s="85">
        <f t="shared" si="16"/>
        <v>2275548.5780115211</v>
      </c>
      <c r="AX56" s="85">
        <f t="shared" si="17"/>
        <v>2177.6488478863753</v>
      </c>
      <c r="AY56" s="85">
        <f t="shared" si="18"/>
        <v>386.65444946289063</v>
      </c>
      <c r="AZ56" s="85">
        <f t="shared" si="19"/>
        <v>153.51945495605469</v>
      </c>
      <c r="BA56" s="85">
        <f t="shared" si="20"/>
        <v>18110.997183726911</v>
      </c>
      <c r="BB56" s="85">
        <f t="shared" si="21"/>
        <v>20828.819936032229</v>
      </c>
      <c r="BC56" s="85">
        <f t="shared" si="22"/>
        <v>3067.6675922822287</v>
      </c>
      <c r="BD56" s="85">
        <f t="shared" si="23"/>
        <v>16192.184512862419</v>
      </c>
      <c r="BE56" s="86">
        <f t="shared" si="24"/>
        <v>1.5937189481163798</v>
      </c>
    </row>
    <row r="57" spans="1:57" x14ac:dyDescent="0.3">
      <c r="A57" s="76" t="str">
        <f>'Data Export'!A34</f>
        <v>T044</v>
      </c>
      <c r="B57" s="76" t="str">
        <f>'Data Export'!B34</f>
        <v>Charleston</v>
      </c>
      <c r="C57" s="76" t="str">
        <f>'Data Export'!C34</f>
        <v>31</v>
      </c>
      <c r="D57" s="76" t="str">
        <f>'Data Export'!D34</f>
        <v>North Country SU</v>
      </c>
      <c r="E57" s="77">
        <f>'Data Export'!E34</f>
        <v>111.95</v>
      </c>
      <c r="F57" s="78">
        <f>'Data Export'!AU34</f>
        <v>0.34000000000000008</v>
      </c>
      <c r="G57" s="78">
        <f>'Data Export'!AT34</f>
        <v>0</v>
      </c>
      <c r="H57" s="79">
        <f>'Data Export'!AR34</f>
        <v>17.5</v>
      </c>
      <c r="I57" s="79">
        <f t="shared" si="1"/>
        <v>60.49539413452149</v>
      </c>
      <c r="J57" s="79">
        <f>'Data Export'!AV34</f>
        <v>30.154605865478516</v>
      </c>
      <c r="K57" s="79">
        <f>'Data Export'!AW34</f>
        <v>0</v>
      </c>
      <c r="L57" s="78">
        <f>'Data Export'!J34</f>
        <v>0.14764310419559479</v>
      </c>
      <c r="M57" s="78">
        <f>'Data Export'!K34</f>
        <v>0.12205632030963898</v>
      </c>
      <c r="N57" s="76">
        <f>'Data Export'!L34</f>
        <v>0</v>
      </c>
      <c r="O57" s="77">
        <f>'Data Export'!P34</f>
        <v>1</v>
      </c>
      <c r="P57" s="77">
        <f>'Data Export'!Q34</f>
        <v>0</v>
      </c>
      <c r="Q57" s="77">
        <f>'Data Export'!R34</f>
        <v>0</v>
      </c>
      <c r="R57" s="77">
        <f t="shared" si="25"/>
        <v>1</v>
      </c>
      <c r="S57" s="77">
        <f t="shared" si="26"/>
        <v>1</v>
      </c>
      <c r="T57" s="80">
        <f>'Data Export'!Z34</f>
        <v>0</v>
      </c>
      <c r="U57" s="80">
        <f>'Data Export'!AA34</f>
        <v>1</v>
      </c>
      <c r="V57" s="81">
        <f>'Data Export'!AH34</f>
        <v>1892241.875</v>
      </c>
      <c r="W57" s="81">
        <f t="shared" si="2"/>
        <v>1929587.9108398438</v>
      </c>
      <c r="X57" s="81">
        <f>'Data Export'!AI34</f>
        <v>1640.652099609375</v>
      </c>
      <c r="Y57" s="81">
        <f t="shared" si="3"/>
        <v>183671.00255126954</v>
      </c>
      <c r="Z57" s="81">
        <f>'Data Export'!AJ34</f>
        <v>3124.4384765625</v>
      </c>
      <c r="AA57" s="81">
        <f t="shared" si="4"/>
        <v>349780.88745117188</v>
      </c>
      <c r="AB57" s="81">
        <f>'Data Export'!AO34</f>
        <v>333.59536743164063</v>
      </c>
      <c r="AC57" s="81">
        <f t="shared" si="5"/>
        <v>37346.001383972172</v>
      </c>
      <c r="AD57" s="77">
        <f>'Data Export'!AK34</f>
        <v>109.85000000000001</v>
      </c>
      <c r="AE57" s="77">
        <f>'Data Export'!AL34</f>
        <v>102.5</v>
      </c>
      <c r="AF57" s="81">
        <f>'Data Export'!AN34</f>
        <v>17236.158203125</v>
      </c>
      <c r="AG57" s="81">
        <f t="shared" si="27"/>
        <v>15412.75144769436</v>
      </c>
      <c r="AH57" s="80">
        <f t="shared" si="6"/>
        <v>1.5170030952455078</v>
      </c>
      <c r="AI57" s="83">
        <f>'Data Export'!AS34</f>
        <v>108.15</v>
      </c>
      <c r="AJ57" s="84">
        <f t="shared" si="7"/>
        <v>105.63555934906006</v>
      </c>
      <c r="AK57" s="84">
        <f t="shared" si="8"/>
        <v>106.67078783068088</v>
      </c>
      <c r="AL57" s="84">
        <f t="shared" si="9"/>
        <v>0</v>
      </c>
      <c r="AM57" s="84">
        <f>IF($B$5="No",IF($B$3='Funding Weight Adjustments'!$D$2,$B$14*N57*AI57,IF($B$3='Funding Weight Adjustments'!$E$2,$B$14*N57*AI57,IF($B$3='Funding Weight Adjustments'!$B$2,$B$15*T57*AI57+$B$16*U57*AI57,IF($B$3='Funding Weight Adjustments'!$C$2,$B$15*T57*AI57+$B$16*U57*AI57,IF($B$3='Funding Weight Adjustments'!$H$2,$B$14*N57*AI57,IF($B$3='Funding Weight Adjustments'!$I$2,$B$14*N57*AI57,IF($B$3='Funding Weight Adjustments'!$F$2,$B$15*T57*AI57+$B$16*U57*AI57,IF($B$3='Funding Weight Adjustments'!$G$2,$B$15*T57*AI57+$B$16*U57*AI57)))))))),IF($B$5="Sparsity&lt;100",IF(R57=0,0,IF($B$3='Funding Weight Adjustments'!$D$2,$B$14*N57*AI57,IF($B$3='Funding Weight Adjustments'!$E$2,$B$14*N57*AI57,IF($B$3='Funding Weight Adjustments'!$B$2,$B$15*T57*AI57+$B$16*U57*AI57,IF($B$3='Funding Weight Adjustments'!$C$2,$B$15*T57*AI57+$B$16*U57*AI57,IF($B$3='Funding Weight Adjustments'!$H$2,$B$14*N57*AI57,IF($B$3='Funding Weight Adjustments'!$I$2,$B$14*N57*AI57,IF($B$3='Funding Weight Adjustments'!$F$2,$B$15*T57*AI57+$B$16*U57*AI57,IF($B$3='Funding Weight Adjustments'!$G$2,$B$15*T57*AI57+$B$16*U57*AI57))))))))),IF($B$5="Sparsity&lt;55",IF(S57=0,0,IF($B$3='Funding Weight Adjustments'!$D$2,$B$14*N57*AI57,IF($B$3='Funding Weight Adjustments'!$E$2,$B$14*N57*AI57,IF($B$3='Funding Weight Adjustments'!$B$2,$B$15*T57*AI57+$B$16*U57*AI57,IF($B$3='Funding Weight Adjustments'!$C$2,$B$15*T57*AI57+$B$16*U57*AI57,IF($B$3='Funding Weight Adjustments'!$H$2,$B$14*N57*AI57,IF($B$3='Funding Weight Adjustments'!$I$2,$B$14*N57*AI57,IF($B$3='Funding Weight Adjustments'!$F$2,$B$15*T57*AI57+$B$16*U57*AI57,IF($B$3='Funding Weight Adjustments'!$G$2,$B$15*T57*AI57+$B$16*U57*AI57))))))))))))</f>
        <v>12.978</v>
      </c>
      <c r="AN57" s="84">
        <f t="shared" si="10"/>
        <v>24.874500000000001</v>
      </c>
      <c r="AO57" s="84">
        <f t="shared" si="28"/>
        <v>250.15884717974097</v>
      </c>
      <c r="AP57" s="84">
        <f t="shared" si="11"/>
        <v>134.12276068243489</v>
      </c>
      <c r="AQ57" s="85">
        <f t="shared" si="12"/>
        <v>11778.813792307872</v>
      </c>
      <c r="AR57" s="86">
        <f t="shared" si="13"/>
        <v>1.1593320661720345</v>
      </c>
      <c r="AS57" s="85">
        <f>IF(AO57="-","-",IF($B$3='Funding Weight Adjustments'!$D$2,AI57*$E$14,IF($B$3='Funding Weight Adjustments'!$E$2,AP57*$E$14,IF($B$3='Funding Weight Adjustments'!$B$2,AI57*$E$14,IF(Simulation!$B$3='Funding Weight Adjustments'!$C$2,AP57*$E$14,IF($B$3='Funding Weight Adjustments'!$H$2,AI57*$E$14,IF($B$3='Funding Weight Adjustments'!$I$2,AP57*$E$14,IF($B$3='Funding Weight Adjustments'!$F$2,AI57*$E$14,IF(Simulation!$B$3='Funding Weight Adjustments'!$G$2,AP57*$E$14)))))))))</f>
        <v>258856.92811709933</v>
      </c>
      <c r="AT57" s="85">
        <f t="shared" si="14"/>
        <v>183671.00255126954</v>
      </c>
      <c r="AU57" s="85">
        <f t="shared" si="15"/>
        <v>37346.001383972172</v>
      </c>
      <c r="AV57" s="85">
        <f>IF(AO57="-","-",IF($B$3='Funding Weight Adjustments'!$D$2,AO57*$E$16,IF($B$3='Funding Weight Adjustments'!$E$2,AO57*$E$16,IF($B$3='Funding Weight Adjustments'!$B$2,AO57*$E$16,IF(Simulation!$B$3='Funding Weight Adjustments'!$C$2,AO57*$E$16,IF($B$3='Funding Weight Adjustments'!$H$2,AO57*$E$16,IF($B$3='Funding Weight Adjustments'!$I$2,AO57*$E$16,IF($B$3='Funding Weight Adjustments'!$F$2,AO57*$E$16,IF(Simulation!$B$3='Funding Weight Adjustments'!$G$2,AO57*$E$16)))))))))</f>
        <v>2152852.6514581577</v>
      </c>
      <c r="AW57" s="85">
        <f t="shared" si="16"/>
        <v>2632726.5835104985</v>
      </c>
      <c r="AX57" s="85">
        <f t="shared" si="17"/>
        <v>2312.2548290942327</v>
      </c>
      <c r="AY57" s="85">
        <f t="shared" si="18"/>
        <v>1640.652099609375</v>
      </c>
      <c r="AZ57" s="85">
        <f t="shared" si="19"/>
        <v>333.59536743164068</v>
      </c>
      <c r="BA57" s="85">
        <f t="shared" si="20"/>
        <v>19230.483711104578</v>
      </c>
      <c r="BB57" s="85">
        <f t="shared" si="21"/>
        <v>23516.986007239826</v>
      </c>
      <c r="BC57" s="85">
        <f t="shared" si="22"/>
        <v>6280.827804114826</v>
      </c>
      <c r="BD57" s="85">
        <f t="shared" ref="BD57:BD88" si="29">IF(AP57="-","-",(AW57-AA57)/AP57)</f>
        <v>17021.314536350041</v>
      </c>
      <c r="BE57" s="86">
        <f t="shared" ref="BE57:BE88" si="30">IF(BD57="-","-",BD57/$E$17)</f>
        <v>1.6753262338927206</v>
      </c>
    </row>
    <row r="58" spans="1:57" x14ac:dyDescent="0.3">
      <c r="A58" s="76" t="str">
        <f>'Data Export'!A35</f>
        <v>T046</v>
      </c>
      <c r="B58" s="76" t="str">
        <f>'Data Export'!B35</f>
        <v>Chelsea</v>
      </c>
      <c r="C58" s="76" t="str">
        <f>'Data Export'!C35</f>
        <v>30</v>
      </c>
      <c r="D58" s="76" t="str">
        <f>'Data Export'!D35</f>
        <v>White River Valley SU</v>
      </c>
      <c r="E58" s="77">
        <f>'Data Export'!E35</f>
        <v>181.17000000000002</v>
      </c>
      <c r="F58" s="78">
        <f>'Data Export'!AU35</f>
        <v>0.29670000000000002</v>
      </c>
      <c r="G58" s="78">
        <f>'Data Export'!AT35</f>
        <v>3</v>
      </c>
      <c r="H58" s="79">
        <f>'Data Export'!AR35</f>
        <v>19</v>
      </c>
      <c r="I58" s="79">
        <f t="shared" si="1"/>
        <v>77.093013610839847</v>
      </c>
      <c r="J58" s="79">
        <f>'Data Export'!AV35</f>
        <v>31.680545806884766</v>
      </c>
      <c r="K58" s="79">
        <f>'Data Export'!AW35</f>
        <v>52.566440582275391</v>
      </c>
      <c r="L58" s="78">
        <f>'Data Export'!J35</f>
        <v>0.12611722946166992</v>
      </c>
      <c r="M58" s="78">
        <f>'Data Export'!K35</f>
        <v>4.8958193510770798E-2</v>
      </c>
      <c r="N58" s="76">
        <f>'Data Export'!L35</f>
        <v>0</v>
      </c>
      <c r="O58" s="77">
        <f>'Data Export'!P35</f>
        <v>1</v>
      </c>
      <c r="P58" s="77">
        <f>'Data Export'!Q35</f>
        <v>0</v>
      </c>
      <c r="Q58" s="77">
        <f>'Data Export'!R35</f>
        <v>0</v>
      </c>
      <c r="R58" s="77">
        <f t="shared" si="25"/>
        <v>1</v>
      </c>
      <c r="S58" s="77">
        <f t="shared" si="26"/>
        <v>1</v>
      </c>
      <c r="T58" s="80">
        <f>'Data Export'!Z35</f>
        <v>0</v>
      </c>
      <c r="U58" s="80">
        <f>'Data Export'!AA35</f>
        <v>1</v>
      </c>
      <c r="V58" s="81">
        <f>'Data Export'!AH35</f>
        <v>3375531.25</v>
      </c>
      <c r="W58" s="81">
        <f t="shared" si="2"/>
        <v>3443035.0034179692</v>
      </c>
      <c r="X58" s="81">
        <f>'Data Export'!AI35</f>
        <v>780.70318603515625</v>
      </c>
      <c r="Y58" s="81">
        <f t="shared" si="3"/>
        <v>141439.99621398927</v>
      </c>
      <c r="Z58" s="81">
        <f>'Data Export'!AJ35</f>
        <v>2329.05078125</v>
      </c>
      <c r="AA58" s="81">
        <f t="shared" si="4"/>
        <v>421954.13003906253</v>
      </c>
      <c r="AB58" s="81">
        <f>'Data Export'!AO35</f>
        <v>372.60031127929688</v>
      </c>
      <c r="AC58" s="81">
        <f t="shared" si="5"/>
        <v>67503.998394470225</v>
      </c>
      <c r="AD58" s="77">
        <f>'Data Export'!AK35</f>
        <v>193.04999999999998</v>
      </c>
      <c r="AE58" s="77">
        <f>'Data Export'!AL35</f>
        <v>180.13</v>
      </c>
      <c r="AF58" s="81">
        <f>'Data Export'!AN35</f>
        <v>19004.443359375</v>
      </c>
      <c r="AG58" s="81">
        <f t="shared" si="27"/>
        <v>16771.669757280335</v>
      </c>
      <c r="AH58" s="80">
        <f t="shared" si="6"/>
        <v>1.6507548973701116</v>
      </c>
      <c r="AI58" s="83">
        <f>'Data Export'!AS35</f>
        <v>180.34</v>
      </c>
      <c r="AJ58" s="84">
        <f t="shared" si="7"/>
        <v>187.87981365203856</v>
      </c>
      <c r="AK58" s="84">
        <f t="shared" si="8"/>
        <v>165.55950391036274</v>
      </c>
      <c r="AL58" s="84">
        <f t="shared" si="9"/>
        <v>4.74</v>
      </c>
      <c r="AM58" s="84">
        <f>IF($B$5="No",IF($B$3='Funding Weight Adjustments'!$D$2,$B$14*N58*AI58,IF($B$3='Funding Weight Adjustments'!$E$2,$B$14*N58*AI58,IF($B$3='Funding Weight Adjustments'!$B$2,$B$15*T58*AI58+$B$16*U58*AI58,IF($B$3='Funding Weight Adjustments'!$C$2,$B$15*T58*AI58+$B$16*U58*AI58,IF($B$3='Funding Weight Adjustments'!$H$2,$B$14*N58*AI58,IF($B$3='Funding Weight Adjustments'!$I$2,$B$14*N58*AI58,IF($B$3='Funding Weight Adjustments'!$F$2,$B$15*T58*AI58+$B$16*U58*AI58,IF($B$3='Funding Weight Adjustments'!$G$2,$B$15*T58*AI58+$B$16*U58*AI58)))))))),IF($B$5="Sparsity&lt;100",IF(R58=0,0,IF($B$3='Funding Weight Adjustments'!$D$2,$B$14*N58*AI58,IF($B$3='Funding Weight Adjustments'!$E$2,$B$14*N58*AI58,IF($B$3='Funding Weight Adjustments'!$B$2,$B$15*T58*AI58+$B$16*U58*AI58,IF($B$3='Funding Weight Adjustments'!$C$2,$B$15*T58*AI58+$B$16*U58*AI58,IF($B$3='Funding Weight Adjustments'!$H$2,$B$14*N58*AI58,IF($B$3='Funding Weight Adjustments'!$I$2,$B$14*N58*AI58,IF($B$3='Funding Weight Adjustments'!$F$2,$B$15*T58*AI58+$B$16*U58*AI58,IF($B$3='Funding Weight Adjustments'!$G$2,$B$15*T58*AI58+$B$16*U58*AI58))))))))),IF($B$5="Sparsity&lt;55",IF(S58=0,0,IF($B$3='Funding Weight Adjustments'!$D$2,$B$14*N58*AI58,IF($B$3='Funding Weight Adjustments'!$E$2,$B$14*N58*AI58,IF($B$3='Funding Weight Adjustments'!$B$2,$B$15*T58*AI58+$B$16*U58*AI58,IF($B$3='Funding Weight Adjustments'!$C$2,$B$15*T58*AI58+$B$16*U58*AI58,IF($B$3='Funding Weight Adjustments'!$H$2,$B$14*N58*AI58,IF($B$3='Funding Weight Adjustments'!$I$2,$B$14*N58*AI58,IF($B$3='Funding Weight Adjustments'!$F$2,$B$15*T58*AI58+$B$16*U58*AI58,IF($B$3='Funding Weight Adjustments'!$G$2,$B$15*T58*AI58+$B$16*U58*AI58))))))))))))</f>
        <v>21.640799999999999</v>
      </c>
      <c r="AN58" s="84">
        <f t="shared" si="10"/>
        <v>41.478200000000001</v>
      </c>
      <c r="AO58" s="84">
        <f t="shared" si="28"/>
        <v>421.29831756240134</v>
      </c>
      <c r="AP58" s="84">
        <f t="shared" si="11"/>
        <v>225.87925256041274</v>
      </c>
      <c r="AQ58" s="85">
        <f t="shared" si="12"/>
        <v>13374.760360387243</v>
      </c>
      <c r="AR58" s="86">
        <f t="shared" si="13"/>
        <v>1.316413421297957</v>
      </c>
      <c r="AS58" s="85">
        <f>IF(AO58="-","-",IF($B$3='Funding Weight Adjustments'!$D$2,AI58*$E$14,IF($B$3='Funding Weight Adjustments'!$E$2,AP58*$E$14,IF($B$3='Funding Weight Adjustments'!$B$2,AI58*$E$14,IF(Simulation!$B$3='Funding Weight Adjustments'!$C$2,AP58*$E$14,IF($B$3='Funding Weight Adjustments'!$H$2,AI58*$E$14,IF($B$3='Funding Weight Adjustments'!$I$2,AP58*$E$14,IF($B$3='Funding Weight Adjustments'!$F$2,AI58*$E$14,IF(Simulation!$B$3='Funding Weight Adjustments'!$G$2,AP58*$E$14)))))))))</f>
        <v>435946.95744159661</v>
      </c>
      <c r="AT58" s="85">
        <f t="shared" si="14"/>
        <v>141439.99621398927</v>
      </c>
      <c r="AU58" s="85">
        <f t="shared" si="15"/>
        <v>67503.998394470225</v>
      </c>
      <c r="AV58" s="85">
        <f>IF(AO58="-","-",IF($B$3='Funding Weight Adjustments'!$D$2,AO58*$E$16,IF($B$3='Funding Weight Adjustments'!$E$2,AO58*$E$16,IF($B$3='Funding Weight Adjustments'!$B$2,AO58*$E$16,IF(Simulation!$B$3='Funding Weight Adjustments'!$C$2,AO58*$E$16,IF($B$3='Funding Weight Adjustments'!$H$2,AO58*$E$16,IF($B$3='Funding Weight Adjustments'!$I$2,AO58*$E$16,IF($B$3='Funding Weight Adjustments'!$F$2,AO58*$E$16,IF(Simulation!$B$3='Funding Weight Adjustments'!$G$2,AO58*$E$16)))))))))</f>
        <v>3625669.0908372919</v>
      </c>
      <c r="AW58" s="85">
        <f t="shared" si="16"/>
        <v>4270560.0428873478</v>
      </c>
      <c r="AX58" s="85">
        <f t="shared" si="17"/>
        <v>2406.2866779356218</v>
      </c>
      <c r="AY58" s="85">
        <f t="shared" si="18"/>
        <v>780.70318603515625</v>
      </c>
      <c r="AZ58" s="85">
        <f t="shared" si="19"/>
        <v>372.60031127929688</v>
      </c>
      <c r="BA58" s="85">
        <f t="shared" si="20"/>
        <v>20012.52464998229</v>
      </c>
      <c r="BB58" s="85">
        <f t="shared" si="21"/>
        <v>23572.114825232366</v>
      </c>
      <c r="BC58" s="85">
        <f t="shared" si="22"/>
        <v>4567.6714658573655</v>
      </c>
      <c r="BD58" s="85">
        <f t="shared" si="29"/>
        <v>17038.332955431368</v>
      </c>
      <c r="BE58" s="86">
        <f t="shared" si="30"/>
        <v>1.6770012751408827</v>
      </c>
    </row>
    <row r="59" spans="1:57" x14ac:dyDescent="0.3">
      <c r="A59" s="76" t="str">
        <f>'Data Export'!A36</f>
        <v>T050</v>
      </c>
      <c r="B59" s="76" t="str">
        <f>'Data Export'!B36</f>
        <v>Colchester</v>
      </c>
      <c r="C59" s="76" t="str">
        <f>'Data Export'!C36</f>
        <v>7</v>
      </c>
      <c r="D59" s="76" t="str">
        <f>'Data Export'!D36</f>
        <v>Colchester SD</v>
      </c>
      <c r="E59" s="77">
        <f>'Data Export'!E36</f>
        <v>2294.14</v>
      </c>
      <c r="F59" s="78">
        <f>'Data Export'!AU36</f>
        <v>0.15809999999999999</v>
      </c>
      <c r="G59" s="78">
        <f>'Data Export'!AT36</f>
        <v>71</v>
      </c>
      <c r="H59" s="79">
        <f>'Data Export'!AR36</f>
        <v>227.46</v>
      </c>
      <c r="I59" s="79">
        <f t="shared" si="1"/>
        <v>987.75080688476555</v>
      </c>
      <c r="J59" s="79">
        <f>'Data Export'!AV36</f>
        <v>441.45791625976563</v>
      </c>
      <c r="K59" s="79">
        <f>'Data Export'!AW36</f>
        <v>634.87127685546875</v>
      </c>
      <c r="L59" s="78">
        <f>'Data Export'!J36</f>
        <v>6.564108282327652E-2</v>
      </c>
      <c r="M59" s="78">
        <f>'Data Export'!K36</f>
        <v>7.1676664054393768E-2</v>
      </c>
      <c r="N59" s="76">
        <f>'Data Export'!L36</f>
        <v>0</v>
      </c>
      <c r="O59" s="77">
        <f>'Data Export'!P36</f>
        <v>0</v>
      </c>
      <c r="P59" s="77">
        <f>'Data Export'!Q36</f>
        <v>0</v>
      </c>
      <c r="Q59" s="77">
        <f>'Data Export'!R36</f>
        <v>0</v>
      </c>
      <c r="R59" s="77">
        <f t="shared" si="25"/>
        <v>0</v>
      </c>
      <c r="S59" s="77">
        <f t="shared" si="26"/>
        <v>0</v>
      </c>
      <c r="T59" s="80">
        <f>'Data Export'!Z36</f>
        <v>0</v>
      </c>
      <c r="U59" s="80">
        <f>'Data Export'!AA36</f>
        <v>0.20902511477470398</v>
      </c>
      <c r="V59" s="81">
        <f>'Data Export'!AH36</f>
        <v>38811312</v>
      </c>
      <c r="W59" s="81">
        <f t="shared" si="2"/>
        <v>39133767.214179687</v>
      </c>
      <c r="X59" s="81">
        <f>'Data Export'!AI36</f>
        <v>730.77362060546875</v>
      </c>
      <c r="Y59" s="81">
        <f t="shared" si="3"/>
        <v>1676496.99397583</v>
      </c>
      <c r="Z59" s="81">
        <f>'Data Export'!AJ36</f>
        <v>3352.9453125</v>
      </c>
      <c r="AA59" s="81">
        <f t="shared" si="4"/>
        <v>7692125.9592187498</v>
      </c>
      <c r="AB59" s="81">
        <f>'Data Export'!AO36</f>
        <v>140.55680847167969</v>
      </c>
      <c r="AC59" s="81">
        <f t="shared" si="5"/>
        <v>322456.99658721924</v>
      </c>
      <c r="AD59" s="77">
        <f>'Data Export'!AK36</f>
        <v>2394.67</v>
      </c>
      <c r="AE59" s="77">
        <f>'Data Export'!AL36</f>
        <v>2234.35</v>
      </c>
      <c r="AF59" s="81">
        <f>'Data Export'!AN36</f>
        <v>17058.142578125</v>
      </c>
      <c r="AG59" s="81">
        <f t="shared" si="27"/>
        <v>14071.940947014094</v>
      </c>
      <c r="AH59" s="80">
        <f t="shared" si="6"/>
        <v>1.3850335577769779</v>
      </c>
      <c r="AI59" s="83">
        <f>'Data Export'!AS36</f>
        <v>2291.54</v>
      </c>
      <c r="AJ59" s="84">
        <f t="shared" si="7"/>
        <v>2397.2211761108397</v>
      </c>
      <c r="AK59" s="84">
        <f t="shared" si="8"/>
        <v>1125.6319837910776</v>
      </c>
      <c r="AL59" s="84">
        <f t="shared" si="9"/>
        <v>112.18</v>
      </c>
      <c r="AM59" s="84">
        <f>IF($B$5="No",IF($B$3='Funding Weight Adjustments'!$D$2,$B$14*N59*AI59,IF($B$3='Funding Weight Adjustments'!$E$2,$B$14*N59*AI59,IF($B$3='Funding Weight Adjustments'!$B$2,$B$15*T59*AI59+$B$16*U59*AI59,IF($B$3='Funding Weight Adjustments'!$C$2,$B$15*T59*AI59+$B$16*U59*AI59,IF($B$3='Funding Weight Adjustments'!$H$2,$B$14*N59*AI59,IF($B$3='Funding Weight Adjustments'!$I$2,$B$14*N59*AI59,IF($B$3='Funding Weight Adjustments'!$F$2,$B$15*T59*AI59+$B$16*U59*AI59,IF($B$3='Funding Weight Adjustments'!$G$2,$B$15*T59*AI59+$B$16*U59*AI59)))))))),IF($B$5="Sparsity&lt;100",IF(R59=0,0,IF($B$3='Funding Weight Adjustments'!$D$2,$B$14*N59*AI59,IF($B$3='Funding Weight Adjustments'!$E$2,$B$14*N59*AI59,IF($B$3='Funding Weight Adjustments'!$B$2,$B$15*T59*AI59+$B$16*U59*AI59,IF($B$3='Funding Weight Adjustments'!$C$2,$B$15*T59*AI59+$B$16*U59*AI59,IF($B$3='Funding Weight Adjustments'!$H$2,$B$14*N59*AI59,IF($B$3='Funding Weight Adjustments'!$I$2,$B$14*N59*AI59,IF($B$3='Funding Weight Adjustments'!$F$2,$B$15*T59*AI59+$B$16*U59*AI59,IF($B$3='Funding Weight Adjustments'!$G$2,$B$15*T59*AI59+$B$16*U59*AI59))))))))),IF($B$5="Sparsity&lt;55",IF(S59=0,0,IF($B$3='Funding Weight Adjustments'!$D$2,$B$14*N59*AI59,IF($B$3='Funding Weight Adjustments'!$E$2,$B$14*N59*AI59,IF($B$3='Funding Weight Adjustments'!$B$2,$B$15*T59*AI59+$B$16*U59*AI59,IF($B$3='Funding Weight Adjustments'!$C$2,$B$15*T59*AI59+$B$16*U59*AI59,IF($B$3='Funding Weight Adjustments'!$H$2,$B$14*N59*AI59,IF($B$3='Funding Weight Adjustments'!$I$2,$B$14*N59*AI59,IF($B$3='Funding Weight Adjustments'!$F$2,$B$15*T59*AI59+$B$16*U59*AI59,IF($B$3='Funding Weight Adjustments'!$G$2,$B$15*T59*AI59+$B$16*U59*AI59))))))))))))</f>
        <v>0</v>
      </c>
      <c r="AN59" s="84">
        <f t="shared" si="10"/>
        <v>0</v>
      </c>
      <c r="AO59" s="84">
        <f t="shared" si="28"/>
        <v>3635.0331599019169</v>
      </c>
      <c r="AP59" s="84">
        <f t="shared" si="11"/>
        <v>1948.924405731444</v>
      </c>
      <c r="AQ59" s="85">
        <f t="shared" si="12"/>
        <v>16132.817241395613</v>
      </c>
      <c r="AR59" s="86">
        <f t="shared" si="13"/>
        <v>1.5878757127357888</v>
      </c>
      <c r="AS59" s="85">
        <f>IF(AO59="-","-",IF($B$3='Funding Weight Adjustments'!$D$2,AI59*$E$14,IF($B$3='Funding Weight Adjustments'!$E$2,AP59*$E$14,IF($B$3='Funding Weight Adjustments'!$B$2,AI59*$E$14,IF(Simulation!$B$3='Funding Weight Adjustments'!$C$2,AP59*$E$14,IF($B$3='Funding Weight Adjustments'!$H$2,AI59*$E$14,IF($B$3='Funding Weight Adjustments'!$I$2,AP59*$E$14,IF($B$3='Funding Weight Adjustments'!$F$2,AI59*$E$14,IF(Simulation!$B$3='Funding Weight Adjustments'!$G$2,AP59*$E$14)))))))))</f>
        <v>3761424.1030616872</v>
      </c>
      <c r="AT59" s="85">
        <f t="shared" si="14"/>
        <v>1676496.99397583</v>
      </c>
      <c r="AU59" s="85">
        <f t="shared" si="15"/>
        <v>322456.99658721924</v>
      </c>
      <c r="AV59" s="85">
        <f>IF(AO59="-","-",IF($B$3='Funding Weight Adjustments'!$D$2,AO59*$E$16,IF($B$3='Funding Weight Adjustments'!$E$2,AO59*$E$16,IF($B$3='Funding Weight Adjustments'!$B$2,AO59*$E$16,IF(Simulation!$B$3='Funding Weight Adjustments'!$C$2,AO59*$E$16,IF($B$3='Funding Weight Adjustments'!$H$2,AO59*$E$16,IF($B$3='Funding Weight Adjustments'!$I$2,AO59*$E$16,IF($B$3='Funding Weight Adjustments'!$F$2,AO59*$E$16,IF(Simulation!$B$3='Funding Weight Adjustments'!$G$2,AO59*$E$16)))))))))</f>
        <v>31282886.312672962</v>
      </c>
      <c r="AW59" s="85">
        <f t="shared" si="16"/>
        <v>37043264.406297699</v>
      </c>
      <c r="AX59" s="85">
        <f t="shared" si="17"/>
        <v>1639.5791464608469</v>
      </c>
      <c r="AY59" s="85">
        <f t="shared" si="18"/>
        <v>730.77362060546875</v>
      </c>
      <c r="AZ59" s="85">
        <f t="shared" si="19"/>
        <v>140.55680847167969</v>
      </c>
      <c r="BA59" s="85">
        <f t="shared" si="20"/>
        <v>13635.997067603967</v>
      </c>
      <c r="BB59" s="85">
        <f t="shared" si="21"/>
        <v>16146.906643141961</v>
      </c>
      <c r="BC59" s="85">
        <f t="shared" si="22"/>
        <v>-911.23593498303853</v>
      </c>
      <c r="BD59" s="85">
        <f t="shared" si="29"/>
        <v>15060.172862919882</v>
      </c>
      <c r="BE59" s="86">
        <f t="shared" si="30"/>
        <v>1.4823004786338467</v>
      </c>
    </row>
    <row r="60" spans="1:57" x14ac:dyDescent="0.3">
      <c r="A60" s="76" t="str">
        <f>'Data Export'!A37</f>
        <v>T051</v>
      </c>
      <c r="B60" s="76" t="str">
        <f>'Data Export'!B37</f>
        <v>Concord</v>
      </c>
      <c r="C60" s="76" t="str">
        <f>'Data Export'!C37</f>
        <v>18</v>
      </c>
      <c r="D60" s="76" t="str">
        <f>'Data Export'!D37</f>
        <v>Essex-Caledonia SU</v>
      </c>
      <c r="E60" s="77">
        <f>'Data Export'!E37</f>
        <v>196.85</v>
      </c>
      <c r="F60" s="78">
        <f>'Data Export'!AU37</f>
        <v>0.28050000000000003</v>
      </c>
      <c r="G60" s="78">
        <f>'Data Export'!AT37</f>
        <v>0</v>
      </c>
      <c r="H60" s="79">
        <f>'Data Export'!AR37</f>
        <v>16.37</v>
      </c>
      <c r="I60" s="79">
        <f t="shared" si="1"/>
        <v>124.14628601074219</v>
      </c>
      <c r="J60" s="79">
        <f>'Data Export'!AV37</f>
        <v>69.853713989257813</v>
      </c>
      <c r="K60" s="79">
        <f>'Data Export'!AW37</f>
        <v>0</v>
      </c>
      <c r="L60" s="78">
        <f>'Data Export'!J37</f>
        <v>0.14604631066322327</v>
      </c>
      <c r="M60" s="78">
        <f>'Data Export'!K37</f>
        <v>2.8818530961871147E-2</v>
      </c>
      <c r="N60" s="76">
        <f>'Data Export'!L37</f>
        <v>0</v>
      </c>
      <c r="O60" s="77">
        <f>'Data Export'!P37</f>
        <v>1</v>
      </c>
      <c r="P60" s="77">
        <f>'Data Export'!Q37</f>
        <v>0</v>
      </c>
      <c r="Q60" s="77">
        <f>'Data Export'!R37</f>
        <v>0</v>
      </c>
      <c r="R60" s="77">
        <f t="shared" si="25"/>
        <v>1</v>
      </c>
      <c r="S60" s="77">
        <f t="shared" si="26"/>
        <v>1</v>
      </c>
      <c r="T60" s="80">
        <f>'Data Export'!Z37</f>
        <v>0</v>
      </c>
      <c r="U60" s="80">
        <f>'Data Export'!AA37</f>
        <v>1</v>
      </c>
      <c r="V60" s="81">
        <f>'Data Export'!AH37</f>
        <v>4444043</v>
      </c>
      <c r="W60" s="81">
        <f t="shared" si="2"/>
        <v>4444042.9235351561</v>
      </c>
      <c r="X60" s="81">
        <f>'Data Export'!AI37</f>
        <v>374.95046997070313</v>
      </c>
      <c r="Y60" s="81">
        <f t="shared" si="3"/>
        <v>73809.000013732904</v>
      </c>
      <c r="Z60" s="81">
        <f>'Data Export'!AJ37</f>
        <v>3375.291015625</v>
      </c>
      <c r="AA60" s="81">
        <f t="shared" si="4"/>
        <v>664426.0364257812</v>
      </c>
      <c r="AB60" s="81">
        <f>'Data Export'!AO37</f>
        <v>0</v>
      </c>
      <c r="AC60" s="81">
        <f t="shared" si="5"/>
        <v>0</v>
      </c>
      <c r="AD60" s="77">
        <f>'Data Export'!AK37</f>
        <v>229.71</v>
      </c>
      <c r="AE60" s="77">
        <f>'Data Export'!AL37</f>
        <v>214.33</v>
      </c>
      <c r="AF60" s="81">
        <f>'Data Export'!AN37</f>
        <v>22575.783203125</v>
      </c>
      <c r="AG60" s="81">
        <f t="shared" si="27"/>
        <v>17634.567662526824</v>
      </c>
      <c r="AH60" s="80">
        <f t="shared" si="6"/>
        <v>1.7356857935557899</v>
      </c>
      <c r="AI60" s="83">
        <f>'Data Export'!AS37</f>
        <v>210.37</v>
      </c>
      <c r="AJ60" s="84">
        <f t="shared" si="7"/>
        <v>217.5965542175293</v>
      </c>
      <c r="AK60" s="84">
        <f t="shared" si="8"/>
        <v>181.27642537031045</v>
      </c>
      <c r="AL60" s="84">
        <f t="shared" si="9"/>
        <v>0</v>
      </c>
      <c r="AM60" s="84">
        <f>IF($B$5="No",IF($B$3='Funding Weight Adjustments'!$D$2,$B$14*N60*AI60,IF($B$3='Funding Weight Adjustments'!$E$2,$B$14*N60*AI60,IF($B$3='Funding Weight Adjustments'!$B$2,$B$15*T60*AI60+$B$16*U60*AI60,IF($B$3='Funding Weight Adjustments'!$C$2,$B$15*T60*AI60+$B$16*U60*AI60,IF($B$3='Funding Weight Adjustments'!$H$2,$B$14*N60*AI60,IF($B$3='Funding Weight Adjustments'!$I$2,$B$14*N60*AI60,IF($B$3='Funding Weight Adjustments'!$F$2,$B$15*T60*AI60+$B$16*U60*AI60,IF($B$3='Funding Weight Adjustments'!$G$2,$B$15*T60*AI60+$B$16*U60*AI60)))))))),IF($B$5="Sparsity&lt;100",IF(R60=0,0,IF($B$3='Funding Weight Adjustments'!$D$2,$B$14*N60*AI60,IF($B$3='Funding Weight Adjustments'!$E$2,$B$14*N60*AI60,IF($B$3='Funding Weight Adjustments'!$B$2,$B$15*T60*AI60+$B$16*U60*AI60,IF($B$3='Funding Weight Adjustments'!$C$2,$B$15*T60*AI60+$B$16*U60*AI60,IF($B$3='Funding Weight Adjustments'!$H$2,$B$14*N60*AI60,IF($B$3='Funding Weight Adjustments'!$I$2,$B$14*N60*AI60,IF($B$3='Funding Weight Adjustments'!$F$2,$B$15*T60*AI60+$B$16*U60*AI60,IF($B$3='Funding Weight Adjustments'!$G$2,$B$15*T60*AI60+$B$16*U60*AI60))))))))),IF($B$5="Sparsity&lt;55",IF(S60=0,0,IF($B$3='Funding Weight Adjustments'!$D$2,$B$14*N60*AI60,IF($B$3='Funding Weight Adjustments'!$E$2,$B$14*N60*AI60,IF($B$3='Funding Weight Adjustments'!$B$2,$B$15*T60*AI60+$B$16*U60*AI60,IF($B$3='Funding Weight Adjustments'!$C$2,$B$15*T60*AI60+$B$16*U60*AI60,IF($B$3='Funding Weight Adjustments'!$H$2,$B$14*N60*AI60,IF($B$3='Funding Weight Adjustments'!$I$2,$B$14*N60*AI60,IF($B$3='Funding Weight Adjustments'!$F$2,$B$15*T60*AI60+$B$16*U60*AI60,IF($B$3='Funding Weight Adjustments'!$G$2,$B$15*T60*AI60+$B$16*U60*AI60))))))))))))</f>
        <v>25.244399999999999</v>
      </c>
      <c r="AN60" s="84">
        <f t="shared" si="10"/>
        <v>48.385100000000001</v>
      </c>
      <c r="AO60" s="84">
        <f t="shared" si="28"/>
        <v>472.50247958783973</v>
      </c>
      <c r="AP60" s="84">
        <f t="shared" si="11"/>
        <v>253.33238342788928</v>
      </c>
      <c r="AQ60" s="85">
        <f t="shared" si="12"/>
        <v>14919.596286770173</v>
      </c>
      <c r="AR60" s="86">
        <f t="shared" si="13"/>
        <v>1.4684642014537572</v>
      </c>
      <c r="AS60" s="85">
        <f>IF(AO60="-","-",IF($B$3='Funding Weight Adjustments'!$D$2,AI60*$E$14,IF($B$3='Funding Weight Adjustments'!$E$2,AP60*$E$14,IF($B$3='Funding Weight Adjustments'!$B$2,AI60*$E$14,IF(Simulation!$B$3='Funding Weight Adjustments'!$C$2,AP60*$E$14,IF($B$3='Funding Weight Adjustments'!$H$2,AI60*$E$14,IF($B$3='Funding Weight Adjustments'!$I$2,AP60*$E$14,IF($B$3='Funding Weight Adjustments'!$F$2,AI60*$E$14,IF(Simulation!$B$3='Funding Weight Adjustments'!$G$2,AP60*$E$14)))))))))</f>
        <v>488931.50001582631</v>
      </c>
      <c r="AT60" s="85">
        <f t="shared" si="14"/>
        <v>73809.000013732904</v>
      </c>
      <c r="AU60" s="85">
        <f t="shared" si="15"/>
        <v>0</v>
      </c>
      <c r="AV60" s="85">
        <f>IF(AO60="-","-",IF($B$3='Funding Weight Adjustments'!$D$2,AO60*$E$16,IF($B$3='Funding Weight Adjustments'!$E$2,AO60*$E$16,IF($B$3='Funding Weight Adjustments'!$B$2,AO60*$E$16,IF(Simulation!$B$3='Funding Weight Adjustments'!$C$2,AO60*$E$16,IF($B$3='Funding Weight Adjustments'!$H$2,AO60*$E$16,IF($B$3='Funding Weight Adjustments'!$I$2,AO60*$E$16,IF($B$3='Funding Weight Adjustments'!$F$2,AO60*$E$16,IF(Simulation!$B$3='Funding Weight Adjustments'!$G$2,AO60*$E$16)))))))))</f>
        <v>4066329.164326332</v>
      </c>
      <c r="AW60" s="85">
        <f t="shared" si="16"/>
        <v>4629069.6643558908</v>
      </c>
      <c r="AX60" s="85">
        <f t="shared" si="17"/>
        <v>2483.7769876343732</v>
      </c>
      <c r="AY60" s="85">
        <f t="shared" si="18"/>
        <v>374.95046997070313</v>
      </c>
      <c r="AZ60" s="85">
        <f t="shared" si="19"/>
        <v>0</v>
      </c>
      <c r="BA60" s="85">
        <f t="shared" si="20"/>
        <v>20656.993468764704</v>
      </c>
      <c r="BB60" s="85">
        <f t="shared" si="21"/>
        <v>23515.72092636978</v>
      </c>
      <c r="BC60" s="85">
        <f t="shared" si="22"/>
        <v>939.9377232447805</v>
      </c>
      <c r="BD60" s="85">
        <f t="shared" si="29"/>
        <v>15649.967739156569</v>
      </c>
      <c r="BE60" s="86">
        <f t="shared" si="30"/>
        <v>1.5403511554287961</v>
      </c>
    </row>
    <row r="61" spans="1:57" x14ac:dyDescent="0.3">
      <c r="A61" s="76" t="str">
        <f>'Data Export'!A38</f>
        <v>T054</v>
      </c>
      <c r="B61" s="76" t="str">
        <f>'Data Export'!B38</f>
        <v>Coventry</v>
      </c>
      <c r="C61" s="76" t="str">
        <f>'Data Export'!C38</f>
        <v>31</v>
      </c>
      <c r="D61" s="76" t="str">
        <f>'Data Export'!D38</f>
        <v>North Country SU</v>
      </c>
      <c r="E61" s="77">
        <f>'Data Export'!E38</f>
        <v>176.65</v>
      </c>
      <c r="F61" s="78">
        <f>'Data Export'!AU38</f>
        <v>0.21079999999999999</v>
      </c>
      <c r="G61" s="78">
        <f>'Data Export'!AT38</f>
        <v>0</v>
      </c>
      <c r="H61" s="79">
        <f>'Data Export'!AR38</f>
        <v>18.05</v>
      </c>
      <c r="I61" s="79">
        <f t="shared" si="1"/>
        <v>110.86056060791016</v>
      </c>
      <c r="J61" s="79">
        <f>'Data Export'!AV38</f>
        <v>46.589439392089844</v>
      </c>
      <c r="K61" s="79">
        <f>'Data Export'!AW38</f>
        <v>0</v>
      </c>
      <c r="L61" s="78">
        <f>'Data Export'!J38</f>
        <v>0.14965078234672546</v>
      </c>
      <c r="M61" s="78">
        <f>'Data Export'!K38</f>
        <v>3.0273629352450371E-2</v>
      </c>
      <c r="N61" s="76">
        <f>'Data Export'!L38</f>
        <v>0</v>
      </c>
      <c r="O61" s="77">
        <f>'Data Export'!P38</f>
        <v>0</v>
      </c>
      <c r="P61" s="77">
        <f>'Data Export'!Q38</f>
        <v>1</v>
      </c>
      <c r="Q61" s="77">
        <f>'Data Export'!R38</f>
        <v>0</v>
      </c>
      <c r="R61" s="77">
        <f t="shared" si="25"/>
        <v>1</v>
      </c>
      <c r="S61" s="77">
        <f t="shared" si="26"/>
        <v>1</v>
      </c>
      <c r="T61" s="80">
        <f>'Data Export'!Z38</f>
        <v>0</v>
      </c>
      <c r="U61" s="80">
        <f>'Data Export'!AA38</f>
        <v>1</v>
      </c>
      <c r="V61" s="81">
        <f>'Data Export'!AH38</f>
        <v>2720639</v>
      </c>
      <c r="W61" s="81">
        <f t="shared" si="2"/>
        <v>2757927.9413574222</v>
      </c>
      <c r="X61" s="81">
        <f>'Data Export'!AI38</f>
        <v>1467.9931640625</v>
      </c>
      <c r="Y61" s="81">
        <f t="shared" si="3"/>
        <v>259320.99243164063</v>
      </c>
      <c r="Z61" s="81">
        <f>'Data Export'!AJ38</f>
        <v>1927.77734375</v>
      </c>
      <c r="AA61" s="81">
        <f t="shared" si="4"/>
        <v>340541.86777343752</v>
      </c>
      <c r="AB61" s="81">
        <f>'Data Export'!AO38</f>
        <v>211.0897216796875</v>
      </c>
      <c r="AC61" s="81">
        <f t="shared" si="5"/>
        <v>37288.999334716798</v>
      </c>
      <c r="AD61" s="77">
        <f>'Data Export'!AK38</f>
        <v>183.5</v>
      </c>
      <c r="AE61" s="77">
        <f>'Data Export'!AL38</f>
        <v>171.21</v>
      </c>
      <c r="AF61" s="81">
        <f>'Data Export'!AN38</f>
        <v>15612.3857421875</v>
      </c>
      <c r="AG61" s="81">
        <f t="shared" si="27"/>
        <v>14119.421024379328</v>
      </c>
      <c r="AH61" s="80">
        <f t="shared" si="6"/>
        <v>1.3897067937381229</v>
      </c>
      <c r="AI61" s="83">
        <f>'Data Export'!AS38</f>
        <v>175.5</v>
      </c>
      <c r="AJ61" s="84">
        <f t="shared" si="7"/>
        <v>176.46857106018066</v>
      </c>
      <c r="AK61" s="84">
        <f t="shared" si="8"/>
        <v>110.48273709507366</v>
      </c>
      <c r="AL61" s="84">
        <f t="shared" si="9"/>
        <v>0</v>
      </c>
      <c r="AM61" s="84">
        <f>IF($B$5="No",IF($B$3='Funding Weight Adjustments'!$D$2,$B$14*N61*AI61,IF($B$3='Funding Weight Adjustments'!$E$2,$B$14*N61*AI61,IF($B$3='Funding Weight Adjustments'!$B$2,$B$15*T61*AI61+$B$16*U61*AI61,IF($B$3='Funding Weight Adjustments'!$C$2,$B$15*T61*AI61+$B$16*U61*AI61,IF($B$3='Funding Weight Adjustments'!$H$2,$B$14*N61*AI61,IF($B$3='Funding Weight Adjustments'!$I$2,$B$14*N61*AI61,IF($B$3='Funding Weight Adjustments'!$F$2,$B$15*T61*AI61+$B$16*U61*AI61,IF($B$3='Funding Weight Adjustments'!$G$2,$B$15*T61*AI61+$B$16*U61*AI61)))))))),IF($B$5="Sparsity&lt;100",IF(R61=0,0,IF($B$3='Funding Weight Adjustments'!$D$2,$B$14*N61*AI61,IF($B$3='Funding Weight Adjustments'!$E$2,$B$14*N61*AI61,IF($B$3='Funding Weight Adjustments'!$B$2,$B$15*T61*AI61+$B$16*U61*AI61,IF($B$3='Funding Weight Adjustments'!$C$2,$B$15*T61*AI61+$B$16*U61*AI61,IF($B$3='Funding Weight Adjustments'!$H$2,$B$14*N61*AI61,IF($B$3='Funding Weight Adjustments'!$I$2,$B$14*N61*AI61,IF($B$3='Funding Weight Adjustments'!$F$2,$B$15*T61*AI61+$B$16*U61*AI61,IF($B$3='Funding Weight Adjustments'!$G$2,$B$15*T61*AI61+$B$16*U61*AI61))))))))),IF($B$5="Sparsity&lt;55",IF(S61=0,0,IF($B$3='Funding Weight Adjustments'!$D$2,$B$14*N61*AI61,IF($B$3='Funding Weight Adjustments'!$E$2,$B$14*N61*AI61,IF($B$3='Funding Weight Adjustments'!$B$2,$B$15*T61*AI61+$B$16*U61*AI61,IF($B$3='Funding Weight Adjustments'!$C$2,$B$15*T61*AI61+$B$16*U61*AI61,IF($B$3='Funding Weight Adjustments'!$H$2,$B$14*N61*AI61,IF($B$3='Funding Weight Adjustments'!$I$2,$B$14*N61*AI61,IF($B$3='Funding Weight Adjustments'!$F$2,$B$15*T61*AI61+$B$16*U61*AI61,IF($B$3='Funding Weight Adjustments'!$G$2,$B$15*T61*AI61+$B$16*U61*AI61))))))))))))</f>
        <v>21.06</v>
      </c>
      <c r="AN61" s="84">
        <f t="shared" si="10"/>
        <v>29.835000000000001</v>
      </c>
      <c r="AO61" s="84">
        <f t="shared" si="28"/>
        <v>337.84630815525429</v>
      </c>
      <c r="AP61" s="84">
        <f t="shared" si="11"/>
        <v>181.13642610286607</v>
      </c>
      <c r="AQ61" s="85">
        <f t="shared" si="12"/>
        <v>13345.665063586761</v>
      </c>
      <c r="AR61" s="86">
        <f t="shared" si="13"/>
        <v>1.3135497109829488</v>
      </c>
      <c r="AS61" s="85">
        <f>IF(AO61="-","-",IF($B$3='Funding Weight Adjustments'!$D$2,AI61*$E$14,IF($B$3='Funding Weight Adjustments'!$E$2,AP61*$E$14,IF($B$3='Funding Weight Adjustments'!$B$2,AI61*$E$14,IF(Simulation!$B$3='Funding Weight Adjustments'!$C$2,AP61*$E$14,IF($B$3='Funding Weight Adjustments'!$H$2,AI61*$E$14,IF($B$3='Funding Weight Adjustments'!$I$2,AP61*$E$14,IF($B$3='Funding Weight Adjustments'!$F$2,AI61*$E$14,IF(Simulation!$B$3='Funding Weight Adjustments'!$G$2,AP61*$E$14)))))))))</f>
        <v>349593.30237853149</v>
      </c>
      <c r="AT61" s="85">
        <f t="shared" si="14"/>
        <v>259320.99243164063</v>
      </c>
      <c r="AU61" s="85">
        <f t="shared" si="15"/>
        <v>37288.999334716798</v>
      </c>
      <c r="AV61" s="85">
        <f>IF(AO61="-","-",IF($B$3='Funding Weight Adjustments'!$D$2,AO61*$E$16,IF($B$3='Funding Weight Adjustments'!$E$2,AO61*$E$16,IF($B$3='Funding Weight Adjustments'!$B$2,AO61*$E$16,IF(Simulation!$B$3='Funding Weight Adjustments'!$C$2,AO61*$E$16,IF($B$3='Funding Weight Adjustments'!$H$2,AO61*$E$16,IF($B$3='Funding Weight Adjustments'!$I$2,AO61*$E$16,IF($B$3='Funding Weight Adjustments'!$F$2,AO61*$E$16,IF(Simulation!$B$3='Funding Weight Adjustments'!$G$2,AO61*$E$16)))))))))</f>
        <v>2907485.8974497695</v>
      </c>
      <c r="AW61" s="85">
        <f t="shared" si="16"/>
        <v>3553689.1915946584</v>
      </c>
      <c r="AX61" s="85">
        <f t="shared" si="17"/>
        <v>1979.0167131533058</v>
      </c>
      <c r="AY61" s="85">
        <f t="shared" si="18"/>
        <v>1467.9931640625</v>
      </c>
      <c r="AZ61" s="85">
        <f t="shared" si="19"/>
        <v>211.0897216796875</v>
      </c>
      <c r="BA61" s="85">
        <f t="shared" si="20"/>
        <v>16459.020081798866</v>
      </c>
      <c r="BB61" s="85">
        <f t="shared" si="21"/>
        <v>20117.119680694359</v>
      </c>
      <c r="BC61" s="85">
        <f t="shared" si="22"/>
        <v>4504.733938506859</v>
      </c>
      <c r="BD61" s="85">
        <f t="shared" si="29"/>
        <v>17738.824779486913</v>
      </c>
      <c r="BE61" s="86">
        <f t="shared" si="30"/>
        <v>1.7459473208156411</v>
      </c>
    </row>
    <row r="62" spans="1:57" x14ac:dyDescent="0.3">
      <c r="A62" s="76" t="str">
        <f>'Data Export'!A39</f>
        <v>T055</v>
      </c>
      <c r="B62" s="76" t="str">
        <f>'Data Export'!B39</f>
        <v>Craftsbury</v>
      </c>
      <c r="C62" s="76" t="str">
        <f>'Data Export'!C39</f>
        <v>35</v>
      </c>
      <c r="D62" s="76" t="str">
        <f>'Data Export'!D39</f>
        <v>Orleans Southwest SU</v>
      </c>
      <c r="E62" s="77">
        <f>'Data Export'!E39</f>
        <v>154.55000000000001</v>
      </c>
      <c r="F62" s="78">
        <f>'Data Export'!AU39</f>
        <v>0.22769999999999999</v>
      </c>
      <c r="G62" s="78">
        <f>'Data Export'!AT39</f>
        <v>2</v>
      </c>
      <c r="H62" s="79">
        <f>'Data Export'!AR39</f>
        <v>14.42</v>
      </c>
      <c r="I62" s="79">
        <f t="shared" si="1"/>
        <v>43.513109283447264</v>
      </c>
      <c r="J62" s="79">
        <f>'Data Export'!AV39</f>
        <v>41.142505645751953</v>
      </c>
      <c r="K62" s="79">
        <f>'Data Export'!AW39</f>
        <v>52.424385070800781</v>
      </c>
      <c r="L62" s="78">
        <f>'Data Export'!J39</f>
        <v>7.7711209654808044E-2</v>
      </c>
      <c r="M62" s="78">
        <f>'Data Export'!K39</f>
        <v>4.6937938779592514E-2</v>
      </c>
      <c r="N62" s="76">
        <f>'Data Export'!L39</f>
        <v>0</v>
      </c>
      <c r="O62" s="77">
        <f>'Data Export'!P39</f>
        <v>1</v>
      </c>
      <c r="P62" s="77">
        <f>'Data Export'!Q39</f>
        <v>0</v>
      </c>
      <c r="Q62" s="77">
        <f>'Data Export'!R39</f>
        <v>0</v>
      </c>
      <c r="R62" s="77">
        <f t="shared" si="25"/>
        <v>1</v>
      </c>
      <c r="S62" s="77">
        <f t="shared" si="26"/>
        <v>1</v>
      </c>
      <c r="T62" s="80">
        <f>'Data Export'!Z39</f>
        <v>0</v>
      </c>
      <c r="U62" s="80">
        <f>'Data Export'!AA39</f>
        <v>1</v>
      </c>
      <c r="V62" s="81">
        <f>'Data Export'!AH39</f>
        <v>3567661</v>
      </c>
      <c r="W62" s="81">
        <f t="shared" si="2"/>
        <v>3567660.8762695314</v>
      </c>
      <c r="X62" s="81">
        <f>'Data Export'!AI39</f>
        <v>365.8233642578125</v>
      </c>
      <c r="Y62" s="81">
        <f t="shared" si="3"/>
        <v>56538.000946044929</v>
      </c>
      <c r="Z62" s="81">
        <f>'Data Export'!AJ39</f>
        <v>6315.748046875</v>
      </c>
      <c r="AA62" s="81">
        <f t="shared" si="4"/>
        <v>976098.86064453132</v>
      </c>
      <c r="AB62" s="81">
        <f>'Data Export'!AO39</f>
        <v>0</v>
      </c>
      <c r="AC62" s="81">
        <f t="shared" si="5"/>
        <v>0</v>
      </c>
      <c r="AD62" s="77">
        <f>'Data Export'!AK39</f>
        <v>162.14000000000001</v>
      </c>
      <c r="AE62" s="77">
        <f>'Data Export'!AL39</f>
        <v>151.28</v>
      </c>
      <c r="AF62" s="81">
        <f>'Data Export'!AN39</f>
        <v>23084.185546875</v>
      </c>
      <c r="AG62" s="81">
        <f t="shared" si="27"/>
        <v>17130.896454422262</v>
      </c>
      <c r="AH62" s="80">
        <f t="shared" si="6"/>
        <v>1.6861118557502226</v>
      </c>
      <c r="AI62" s="83">
        <f>'Data Export'!AS39</f>
        <v>151.5</v>
      </c>
      <c r="AJ62" s="84">
        <f t="shared" si="7"/>
        <v>163.66085331268312</v>
      </c>
      <c r="AK62" s="84">
        <f t="shared" si="8"/>
        <v>110.6787616089149</v>
      </c>
      <c r="AL62" s="84">
        <f t="shared" si="9"/>
        <v>3.16</v>
      </c>
      <c r="AM62" s="84">
        <f>IF($B$5="No",IF($B$3='Funding Weight Adjustments'!$D$2,$B$14*N62*AI62,IF($B$3='Funding Weight Adjustments'!$E$2,$B$14*N62*AI62,IF($B$3='Funding Weight Adjustments'!$B$2,$B$15*T62*AI62+$B$16*U62*AI62,IF($B$3='Funding Weight Adjustments'!$C$2,$B$15*T62*AI62+$B$16*U62*AI62,IF($B$3='Funding Weight Adjustments'!$H$2,$B$14*N62*AI62,IF($B$3='Funding Weight Adjustments'!$I$2,$B$14*N62*AI62,IF($B$3='Funding Weight Adjustments'!$F$2,$B$15*T62*AI62+$B$16*U62*AI62,IF($B$3='Funding Weight Adjustments'!$G$2,$B$15*T62*AI62+$B$16*U62*AI62)))))))),IF($B$5="Sparsity&lt;100",IF(R62=0,0,IF($B$3='Funding Weight Adjustments'!$D$2,$B$14*N62*AI62,IF($B$3='Funding Weight Adjustments'!$E$2,$B$14*N62*AI62,IF($B$3='Funding Weight Adjustments'!$B$2,$B$15*T62*AI62+$B$16*U62*AI62,IF($B$3='Funding Weight Adjustments'!$C$2,$B$15*T62*AI62+$B$16*U62*AI62,IF($B$3='Funding Weight Adjustments'!$H$2,$B$14*N62*AI62,IF($B$3='Funding Weight Adjustments'!$I$2,$B$14*N62*AI62,IF($B$3='Funding Weight Adjustments'!$F$2,$B$15*T62*AI62+$B$16*U62*AI62,IF($B$3='Funding Weight Adjustments'!$G$2,$B$15*T62*AI62+$B$16*U62*AI62))))))))),IF($B$5="Sparsity&lt;55",IF(S62=0,0,IF($B$3='Funding Weight Adjustments'!$D$2,$B$14*N62*AI62,IF($B$3='Funding Weight Adjustments'!$E$2,$B$14*N62*AI62,IF($B$3='Funding Weight Adjustments'!$B$2,$B$15*T62*AI62+$B$16*U62*AI62,IF($B$3='Funding Weight Adjustments'!$C$2,$B$15*T62*AI62+$B$16*U62*AI62,IF($B$3='Funding Weight Adjustments'!$H$2,$B$14*N62*AI62,IF($B$3='Funding Weight Adjustments'!$I$2,$B$14*N62*AI62,IF($B$3='Funding Weight Adjustments'!$F$2,$B$15*T62*AI62+$B$16*U62*AI62,IF($B$3='Funding Weight Adjustments'!$G$2,$B$15*T62*AI62+$B$16*U62*AI62))))))))))))</f>
        <v>18.18</v>
      </c>
      <c r="AN62" s="84">
        <f t="shared" si="10"/>
        <v>34.844999999999999</v>
      </c>
      <c r="AO62" s="84">
        <f t="shared" si="28"/>
        <v>330.52461492159807</v>
      </c>
      <c r="AP62" s="84">
        <f t="shared" si="11"/>
        <v>177.21089750198354</v>
      </c>
      <c r="AQ62" s="85">
        <f t="shared" si="12"/>
        <v>14624.168446503085</v>
      </c>
      <c r="AR62" s="86">
        <f t="shared" si="13"/>
        <v>1.4393866581203825</v>
      </c>
      <c r="AS62" s="85">
        <f>IF(AO62="-","-",IF($B$3='Funding Weight Adjustments'!$D$2,AI62*$E$14,IF($B$3='Funding Weight Adjustments'!$E$2,AP62*$E$14,IF($B$3='Funding Weight Adjustments'!$B$2,AI62*$E$14,IF(Simulation!$B$3='Funding Weight Adjustments'!$C$2,AP62*$E$14,IF($B$3='Funding Weight Adjustments'!$H$2,AI62*$E$14,IF($B$3='Funding Weight Adjustments'!$I$2,AP62*$E$14,IF($B$3='Funding Weight Adjustments'!$F$2,AI62*$E$14,IF(Simulation!$B$3='Funding Weight Adjustments'!$G$2,AP62*$E$14)))))))))</f>
        <v>342017.0321788282</v>
      </c>
      <c r="AT62" s="85">
        <f t="shared" si="14"/>
        <v>56538.000946044929</v>
      </c>
      <c r="AU62" s="85">
        <f t="shared" si="15"/>
        <v>0</v>
      </c>
      <c r="AV62" s="85">
        <f>IF(AO62="-","-",IF($B$3='Funding Weight Adjustments'!$D$2,AO62*$E$16,IF($B$3='Funding Weight Adjustments'!$E$2,AO62*$E$16,IF($B$3='Funding Weight Adjustments'!$B$2,AO62*$E$16,IF(Simulation!$B$3='Funding Weight Adjustments'!$C$2,AO62*$E$16,IF($B$3='Funding Weight Adjustments'!$H$2,AO62*$E$16,IF($B$3='Funding Weight Adjustments'!$I$2,AO62*$E$16,IF($B$3='Funding Weight Adjustments'!$F$2,AO62*$E$16,IF(Simulation!$B$3='Funding Weight Adjustments'!$G$2,AO62*$E$16)))))))))</f>
        <v>2844475.8265730254</v>
      </c>
      <c r="AW62" s="85">
        <f t="shared" si="16"/>
        <v>3243030.8596978984</v>
      </c>
      <c r="AX62" s="85">
        <f t="shared" si="17"/>
        <v>2212.9862968542748</v>
      </c>
      <c r="AY62" s="85">
        <f t="shared" si="18"/>
        <v>365.8233642578125</v>
      </c>
      <c r="AZ62" s="85">
        <f t="shared" si="19"/>
        <v>0</v>
      </c>
      <c r="BA62" s="85">
        <f t="shared" si="20"/>
        <v>18404.890498693141</v>
      </c>
      <c r="BB62" s="85">
        <f t="shared" si="21"/>
        <v>20983.70015980523</v>
      </c>
      <c r="BC62" s="85">
        <f t="shared" si="22"/>
        <v>-2100.4853870697698</v>
      </c>
      <c r="BD62" s="85">
        <f t="shared" si="29"/>
        <v>12792.283268177642</v>
      </c>
      <c r="BE62" s="86">
        <f t="shared" si="30"/>
        <v>1.2590829988363821</v>
      </c>
    </row>
    <row r="63" spans="1:57" x14ac:dyDescent="0.3">
      <c r="A63" s="76" t="str">
        <f>'Data Export'!A40</f>
        <v>T056</v>
      </c>
      <c r="B63" s="76" t="str">
        <f>'Data Export'!B40</f>
        <v>Danby</v>
      </c>
      <c r="C63" s="76" t="str">
        <f>'Data Export'!C40</f>
        <v>6</v>
      </c>
      <c r="D63" s="76" t="str">
        <f>'Data Export'!D40</f>
        <v>Bennington-Rutland SU</v>
      </c>
      <c r="E63" s="77">
        <f>'Data Export'!E40</f>
        <v>97.6</v>
      </c>
      <c r="F63" s="78">
        <f>'Data Export'!AU40</f>
        <v>0.27429999999999999</v>
      </c>
      <c r="G63" s="78">
        <f>'Data Export'!AT40</f>
        <v>0</v>
      </c>
      <c r="H63" s="79">
        <f>'Data Export'!AR40</f>
        <v>0</v>
      </c>
      <c r="I63" s="79">
        <f t="shared" si="1"/>
        <v>57.335677795410163</v>
      </c>
      <c r="J63" s="79">
        <f>'Data Export'!AV40</f>
        <v>22.823404312133789</v>
      </c>
      <c r="K63" s="79">
        <f>'Data Export'!AW40</f>
        <v>27.770917892456055</v>
      </c>
      <c r="L63" s="78">
        <f>'Data Export'!J40</f>
        <v>0.22616088390350342</v>
      </c>
      <c r="M63" s="78">
        <f>'Data Export'!K40</f>
        <v>6.9388854317367077E-3</v>
      </c>
      <c r="N63" s="76">
        <f>'Data Export'!L40</f>
        <v>1</v>
      </c>
      <c r="O63" s="77">
        <f>'Data Export'!P40</f>
        <v>1</v>
      </c>
      <c r="P63" s="77">
        <f>'Data Export'!Q40</f>
        <v>0</v>
      </c>
      <c r="Q63" s="77">
        <f>'Data Export'!R40</f>
        <v>0</v>
      </c>
      <c r="R63" s="77">
        <f t="shared" si="25"/>
        <v>1</v>
      </c>
      <c r="S63" s="77">
        <f t="shared" si="26"/>
        <v>1</v>
      </c>
      <c r="T63" s="80">
        <f>'Data Export'!Z40</f>
        <v>0</v>
      </c>
      <c r="U63" s="80">
        <f>'Data Export'!AA40</f>
        <v>0</v>
      </c>
      <c r="V63" s="81">
        <f>'Data Export'!AH40</f>
        <v>1805487.875</v>
      </c>
      <c r="W63" s="81">
        <f t="shared" si="2"/>
        <v>1854701.95</v>
      </c>
      <c r="X63" s="81">
        <f>'Data Export'!AI40</f>
        <v>2.049180306494236E-2</v>
      </c>
      <c r="Y63" s="81">
        <f t="shared" si="3"/>
        <v>1.9999999791383742</v>
      </c>
      <c r="Z63" s="81">
        <f>'Data Export'!AJ40</f>
        <v>993.11328125</v>
      </c>
      <c r="AA63" s="81">
        <f t="shared" si="4"/>
        <v>96927.856249999997</v>
      </c>
      <c r="AB63" s="81">
        <f>'Data Export'!AO40</f>
        <v>504.24179077148438</v>
      </c>
      <c r="AC63" s="81">
        <f t="shared" si="5"/>
        <v>49213.998779296875</v>
      </c>
      <c r="AD63" s="77">
        <f>'Data Export'!AK40</f>
        <v>130.32999999999998</v>
      </c>
      <c r="AE63" s="77">
        <f>'Data Export'!AL40</f>
        <v>121.6</v>
      </c>
      <c r="AF63" s="81">
        <f>'Data Export'!AN40</f>
        <v>19003.09375</v>
      </c>
      <c r="AG63" s="81">
        <f t="shared" si="27"/>
        <v>14455.37906044408</v>
      </c>
      <c r="AH63" s="80">
        <f t="shared" si="6"/>
        <v>1.4227735295712678</v>
      </c>
      <c r="AI63" s="83">
        <f>'Data Export'!AS40</f>
        <v>107.93</v>
      </c>
      <c r="AJ63" s="84">
        <f t="shared" si="7"/>
        <v>118.73356657028199</v>
      </c>
      <c r="AK63" s="84">
        <f t="shared" si="8"/>
        <v>96.728793411378206</v>
      </c>
      <c r="AL63" s="84">
        <f t="shared" si="9"/>
        <v>0</v>
      </c>
      <c r="AM63" s="84">
        <f>IF($B$5="No",IF($B$3='Funding Weight Adjustments'!$D$2,$B$14*N63*AI63,IF($B$3='Funding Weight Adjustments'!$E$2,$B$14*N63*AI63,IF($B$3='Funding Weight Adjustments'!$B$2,$B$15*T63*AI63+$B$16*U63*AI63,IF($B$3='Funding Weight Adjustments'!$C$2,$B$15*T63*AI63+$B$16*U63*AI63,IF($B$3='Funding Weight Adjustments'!$H$2,$B$14*N63*AI63,IF($B$3='Funding Weight Adjustments'!$I$2,$B$14*N63*AI63,IF($B$3='Funding Weight Adjustments'!$F$2,$B$15*T63*AI63+$B$16*U63*AI63,IF($B$3='Funding Weight Adjustments'!$G$2,$B$15*T63*AI63+$B$16*U63*AI63)))))))),IF($B$5="Sparsity&lt;100",IF(R63=0,0,IF($B$3='Funding Weight Adjustments'!$D$2,$B$14*N63*AI63,IF($B$3='Funding Weight Adjustments'!$E$2,$B$14*N63*AI63,IF($B$3='Funding Weight Adjustments'!$B$2,$B$15*T63*AI63+$B$16*U63*AI63,IF($B$3='Funding Weight Adjustments'!$C$2,$B$15*T63*AI63+$B$16*U63*AI63,IF($B$3='Funding Weight Adjustments'!$H$2,$B$14*N63*AI63,IF($B$3='Funding Weight Adjustments'!$I$2,$B$14*N63*AI63,IF($B$3='Funding Weight Adjustments'!$F$2,$B$15*T63*AI63+$B$16*U63*AI63,IF($B$3='Funding Weight Adjustments'!$G$2,$B$15*T63*AI63+$B$16*U63*AI63))))))))),IF($B$5="Sparsity&lt;55",IF(S63=0,0,IF($B$3='Funding Weight Adjustments'!$D$2,$B$14*N63*AI63,IF($B$3='Funding Weight Adjustments'!$E$2,$B$14*N63*AI63,IF($B$3='Funding Weight Adjustments'!$B$2,$B$15*T63*AI63+$B$16*U63*AI63,IF($B$3='Funding Weight Adjustments'!$C$2,$B$15*T63*AI63+$B$16*U63*AI63,IF($B$3='Funding Weight Adjustments'!$H$2,$B$14*N63*AI63,IF($B$3='Funding Weight Adjustments'!$I$2,$B$14*N63*AI63,IF($B$3='Funding Weight Adjustments'!$F$2,$B$15*T63*AI63+$B$16*U63*AI63,IF($B$3='Funding Weight Adjustments'!$G$2,$B$15*T63*AI63+$B$16*U63*AI63))))))))))))</f>
        <v>0</v>
      </c>
      <c r="AN63" s="84">
        <f t="shared" si="10"/>
        <v>24.823900000000002</v>
      </c>
      <c r="AO63" s="84">
        <f t="shared" si="28"/>
        <v>240.28625998166021</v>
      </c>
      <c r="AP63" s="84">
        <f t="shared" si="11"/>
        <v>128.8295693161777</v>
      </c>
      <c r="AQ63" s="85">
        <f t="shared" si="12"/>
        <v>13644.182023429837</v>
      </c>
      <c r="AR63" s="86">
        <f t="shared" si="13"/>
        <v>1.3429313015186848</v>
      </c>
      <c r="AS63" s="85">
        <f>IF(AO63="-","-",IF($B$3='Funding Weight Adjustments'!$D$2,AI63*$E$14,IF($B$3='Funding Weight Adjustments'!$E$2,AP63*$E$14,IF($B$3='Funding Weight Adjustments'!$B$2,AI63*$E$14,IF(Simulation!$B$3='Funding Weight Adjustments'!$C$2,AP63*$E$14,IF($B$3='Funding Weight Adjustments'!$H$2,AI63*$E$14,IF($B$3='Funding Weight Adjustments'!$I$2,AP63*$E$14,IF($B$3='Funding Weight Adjustments'!$F$2,AI63*$E$14,IF(Simulation!$B$3='Funding Weight Adjustments'!$G$2,AP63*$E$14)))))))))</f>
        <v>248641.06878022297</v>
      </c>
      <c r="AT63" s="85">
        <f t="shared" si="14"/>
        <v>1.9999999791383742</v>
      </c>
      <c r="AU63" s="85">
        <f t="shared" si="15"/>
        <v>49213.998779296875</v>
      </c>
      <c r="AV63" s="85">
        <f>IF(AO63="-","-",IF($B$3='Funding Weight Adjustments'!$D$2,AO63*$E$16,IF($B$3='Funding Weight Adjustments'!$E$2,AO63*$E$16,IF($B$3='Funding Weight Adjustments'!$B$2,AO63*$E$16,IF(Simulation!$B$3='Funding Weight Adjustments'!$C$2,AO63*$E$16,IF($B$3='Funding Weight Adjustments'!$H$2,AO63*$E$16,IF($B$3='Funding Weight Adjustments'!$I$2,AO63*$E$16,IF($B$3='Funding Weight Adjustments'!$F$2,AO63*$E$16,IF(Simulation!$B$3='Funding Weight Adjustments'!$G$2,AO63*$E$16)))))))))</f>
        <v>2067889.7338329866</v>
      </c>
      <c r="AW63" s="85">
        <f t="shared" si="16"/>
        <v>2365746.8013924854</v>
      </c>
      <c r="AX63" s="85">
        <f t="shared" si="17"/>
        <v>2547.5519342235962</v>
      </c>
      <c r="AY63" s="85">
        <f t="shared" si="18"/>
        <v>2.049180306494236E-2</v>
      </c>
      <c r="AZ63" s="85">
        <f t="shared" si="19"/>
        <v>504.24179077148443</v>
      </c>
      <c r="BA63" s="85">
        <f t="shared" si="20"/>
        <v>21187.394813862567</v>
      </c>
      <c r="BB63" s="85">
        <f t="shared" si="21"/>
        <v>24239.209030660713</v>
      </c>
      <c r="BC63" s="85">
        <f t="shared" si="22"/>
        <v>5236.1152806607133</v>
      </c>
      <c r="BD63" s="85">
        <f t="shared" si="29"/>
        <v>17611.010866412791</v>
      </c>
      <c r="BE63" s="86">
        <f t="shared" si="30"/>
        <v>1.7333672112611014</v>
      </c>
    </row>
    <row r="64" spans="1:57" x14ac:dyDescent="0.3">
      <c r="A64" s="76" t="str">
        <f>'Data Export'!A41</f>
        <v>T057</v>
      </c>
      <c r="B64" s="76" t="str">
        <f>'Data Export'!B41</f>
        <v>Danville</v>
      </c>
      <c r="C64" s="76" t="str">
        <f>'Data Export'!C41</f>
        <v>9</v>
      </c>
      <c r="D64" s="76" t="str">
        <f>'Data Export'!D41</f>
        <v>Caledonia Central SU</v>
      </c>
      <c r="E64" s="77">
        <f>'Data Export'!E41</f>
        <v>329.53</v>
      </c>
      <c r="F64" s="78">
        <f>'Data Export'!AU41</f>
        <v>0.16270000000000001</v>
      </c>
      <c r="G64" s="78">
        <f>'Data Export'!AT41</f>
        <v>0</v>
      </c>
      <c r="H64" s="79">
        <f>'Data Export'!AR41</f>
        <v>35.65</v>
      </c>
      <c r="I64" s="79">
        <f t="shared" si="1"/>
        <v>118.13565673828126</v>
      </c>
      <c r="J64" s="79">
        <f>'Data Export'!AV41</f>
        <v>80.880088806152344</v>
      </c>
      <c r="K64" s="79">
        <f>'Data Export'!AW41</f>
        <v>92.634254455566406</v>
      </c>
      <c r="L64" s="78">
        <f>'Data Export'!J41</f>
        <v>8.6709178984165192E-2</v>
      </c>
      <c r="M64" s="78">
        <f>'Data Export'!K41</f>
        <v>5.6612074375152588E-2</v>
      </c>
      <c r="N64" s="76">
        <f>'Data Export'!L41</f>
        <v>0</v>
      </c>
      <c r="O64" s="77">
        <f>'Data Export'!P41</f>
        <v>1</v>
      </c>
      <c r="P64" s="77">
        <f>'Data Export'!Q41</f>
        <v>0</v>
      </c>
      <c r="Q64" s="77">
        <f>'Data Export'!R41</f>
        <v>0</v>
      </c>
      <c r="R64" s="77">
        <f t="shared" si="25"/>
        <v>1</v>
      </c>
      <c r="S64" s="77">
        <f t="shared" si="26"/>
        <v>1</v>
      </c>
      <c r="T64" s="80">
        <f>'Data Export'!Z41</f>
        <v>0</v>
      </c>
      <c r="U64" s="80">
        <f>'Data Export'!AA41</f>
        <v>0</v>
      </c>
      <c r="V64" s="81">
        <f>'Data Export'!AH41</f>
        <v>5660895</v>
      </c>
      <c r="W64" s="81">
        <f t="shared" si="2"/>
        <v>5660894.8227148429</v>
      </c>
      <c r="X64" s="81">
        <f>'Data Export'!AI41</f>
        <v>598.07000732421875</v>
      </c>
      <c r="Y64" s="81">
        <f t="shared" si="3"/>
        <v>197082.0095135498</v>
      </c>
      <c r="Z64" s="81">
        <f>'Data Export'!AJ41</f>
        <v>1659.1591796875</v>
      </c>
      <c r="AA64" s="81">
        <f t="shared" si="4"/>
        <v>546742.72448242188</v>
      </c>
      <c r="AB64" s="81">
        <f>'Data Export'!AO41</f>
        <v>0</v>
      </c>
      <c r="AC64" s="81">
        <f t="shared" si="5"/>
        <v>0</v>
      </c>
      <c r="AD64" s="77">
        <f>'Data Export'!AK41</f>
        <v>337.49</v>
      </c>
      <c r="AE64" s="77">
        <f>'Data Export'!AL41</f>
        <v>314.89999999999998</v>
      </c>
      <c r="AF64" s="81">
        <f>'Data Export'!AN41</f>
        <v>17178.693359375</v>
      </c>
      <c r="AG64" s="81">
        <f t="shared" si="27"/>
        <v>16240.559219537699</v>
      </c>
      <c r="AH64" s="80">
        <f t="shared" si="6"/>
        <v>1.5984802381434744</v>
      </c>
      <c r="AI64" s="83">
        <f>'Data Export'!AS41</f>
        <v>327.3</v>
      </c>
      <c r="AJ64" s="84">
        <f t="shared" si="7"/>
        <v>345.17827131652831</v>
      </c>
      <c r="AK64" s="84">
        <f t="shared" si="8"/>
        <v>166.7966990873015</v>
      </c>
      <c r="AL64" s="84">
        <f t="shared" si="9"/>
        <v>0</v>
      </c>
      <c r="AM64" s="84">
        <f>IF($B$5="No",IF($B$3='Funding Weight Adjustments'!$D$2,$B$14*N64*AI64,IF($B$3='Funding Weight Adjustments'!$E$2,$B$14*N64*AI64,IF($B$3='Funding Weight Adjustments'!$B$2,$B$15*T64*AI64+$B$16*U64*AI64,IF($B$3='Funding Weight Adjustments'!$C$2,$B$15*T64*AI64+$B$16*U64*AI64,IF($B$3='Funding Weight Adjustments'!$H$2,$B$14*N64*AI64,IF($B$3='Funding Weight Adjustments'!$I$2,$B$14*N64*AI64,IF($B$3='Funding Weight Adjustments'!$F$2,$B$15*T64*AI64+$B$16*U64*AI64,IF($B$3='Funding Weight Adjustments'!$G$2,$B$15*T64*AI64+$B$16*U64*AI64)))))))),IF($B$5="Sparsity&lt;100",IF(R64=0,0,IF($B$3='Funding Weight Adjustments'!$D$2,$B$14*N64*AI64,IF($B$3='Funding Weight Adjustments'!$E$2,$B$14*N64*AI64,IF($B$3='Funding Weight Adjustments'!$B$2,$B$15*T64*AI64+$B$16*U64*AI64,IF($B$3='Funding Weight Adjustments'!$C$2,$B$15*T64*AI64+$B$16*U64*AI64,IF($B$3='Funding Weight Adjustments'!$H$2,$B$14*N64*AI64,IF($B$3='Funding Weight Adjustments'!$I$2,$B$14*N64*AI64,IF($B$3='Funding Weight Adjustments'!$F$2,$B$15*T64*AI64+$B$16*U64*AI64,IF($B$3='Funding Weight Adjustments'!$G$2,$B$15*T64*AI64+$B$16*U64*AI64))))))))),IF($B$5="Sparsity&lt;55",IF(S64=0,0,IF($B$3='Funding Weight Adjustments'!$D$2,$B$14*N64*AI64,IF($B$3='Funding Weight Adjustments'!$E$2,$B$14*N64*AI64,IF($B$3='Funding Weight Adjustments'!$B$2,$B$15*T64*AI64+$B$16*U64*AI64,IF($B$3='Funding Weight Adjustments'!$C$2,$B$15*T64*AI64+$B$16*U64*AI64,IF($B$3='Funding Weight Adjustments'!$H$2,$B$14*N64*AI64,IF($B$3='Funding Weight Adjustments'!$I$2,$B$14*N64*AI64,IF($B$3='Funding Weight Adjustments'!$F$2,$B$15*T64*AI64+$B$16*U64*AI64,IF($B$3='Funding Weight Adjustments'!$G$2,$B$15*T64*AI64+$B$16*U64*AI64))))))))))))</f>
        <v>0</v>
      </c>
      <c r="AN64" s="84">
        <f t="shared" si="10"/>
        <v>75.279000000000011</v>
      </c>
      <c r="AO64" s="84">
        <f t="shared" si="28"/>
        <v>587.25397040382984</v>
      </c>
      <c r="AP64" s="84">
        <f t="shared" si="11"/>
        <v>314.85643869988718</v>
      </c>
      <c r="AQ64" s="85">
        <f t="shared" si="12"/>
        <v>16242.806147938094</v>
      </c>
      <c r="AR64" s="86">
        <f t="shared" si="13"/>
        <v>1.598701392513592</v>
      </c>
      <c r="AS64" s="85">
        <f>IF(AO64="-","-",IF($B$3='Funding Weight Adjustments'!$D$2,AI64*$E$14,IF($B$3='Funding Weight Adjustments'!$E$2,AP64*$E$14,IF($B$3='Funding Weight Adjustments'!$B$2,AI64*$E$14,IF(Simulation!$B$3='Funding Weight Adjustments'!$C$2,AP64*$E$14,IF($B$3='Funding Weight Adjustments'!$H$2,AI64*$E$14,IF($B$3='Funding Weight Adjustments'!$I$2,AP64*$E$14,IF($B$3='Funding Weight Adjustments'!$F$2,AI64*$E$14,IF(Simulation!$B$3='Funding Weight Adjustments'!$G$2,AP64*$E$14)))))))))</f>
        <v>607672.9266907823</v>
      </c>
      <c r="AT64" s="85">
        <f t="shared" si="14"/>
        <v>197082.0095135498</v>
      </c>
      <c r="AU64" s="85">
        <f t="shared" si="15"/>
        <v>0</v>
      </c>
      <c r="AV64" s="85">
        <f>IF(AO64="-","-",IF($B$3='Funding Weight Adjustments'!$D$2,AO64*$E$16,IF($B$3='Funding Weight Adjustments'!$E$2,AO64*$E$16,IF($B$3='Funding Weight Adjustments'!$B$2,AO64*$E$16,IF(Simulation!$B$3='Funding Weight Adjustments'!$C$2,AO64*$E$16,IF($B$3='Funding Weight Adjustments'!$H$2,AO64*$E$16,IF($B$3='Funding Weight Adjustments'!$I$2,AO64*$E$16,IF($B$3='Funding Weight Adjustments'!$F$2,AO64*$E$16,IF(Simulation!$B$3='Funding Weight Adjustments'!$G$2,AO64*$E$16)))))))))</f>
        <v>5053873.8945931708</v>
      </c>
      <c r="AW64" s="85">
        <f t="shared" si="16"/>
        <v>5858628.8307975028</v>
      </c>
      <c r="AX64" s="85">
        <f t="shared" si="17"/>
        <v>1844.0594989554286</v>
      </c>
      <c r="AY64" s="85">
        <f t="shared" si="18"/>
        <v>598.07000732421875</v>
      </c>
      <c r="AZ64" s="85">
        <f t="shared" si="19"/>
        <v>0</v>
      </c>
      <c r="BA64" s="85">
        <f t="shared" si="20"/>
        <v>15336.612431624348</v>
      </c>
      <c r="BB64" s="85">
        <f t="shared" si="21"/>
        <v>17778.741937903993</v>
      </c>
      <c r="BC64" s="85">
        <f t="shared" si="22"/>
        <v>600.04857852899295</v>
      </c>
      <c r="BD64" s="85">
        <f t="shared" si="29"/>
        <v>16870.819374852392</v>
      </c>
      <c r="BE64" s="86">
        <f t="shared" si="30"/>
        <v>1.6605137179972826</v>
      </c>
    </row>
    <row r="65" spans="1:57" x14ac:dyDescent="0.3">
      <c r="A65" s="76" t="str">
        <f>'Data Export'!A42</f>
        <v>T058</v>
      </c>
      <c r="B65" s="76" t="str">
        <f>'Data Export'!B42</f>
        <v>Derby</v>
      </c>
      <c r="C65" s="76" t="str">
        <f>'Data Export'!C42</f>
        <v>31</v>
      </c>
      <c r="D65" s="76" t="str">
        <f>'Data Export'!D42</f>
        <v>North Country SU</v>
      </c>
      <c r="E65" s="77">
        <f>'Data Export'!E42</f>
        <v>410.17999999999995</v>
      </c>
      <c r="F65" s="78">
        <f>'Data Export'!AU42</f>
        <v>0.21840000000000001</v>
      </c>
      <c r="G65" s="78">
        <f>'Data Export'!AT42</f>
        <v>0</v>
      </c>
      <c r="H65" s="79">
        <f>'Data Export'!AR42</f>
        <v>62.42</v>
      </c>
      <c r="I65" s="79">
        <f t="shared" si="1"/>
        <v>296.31234085083008</v>
      </c>
      <c r="J65" s="79">
        <f>'Data Export'!AV42</f>
        <v>45.807659149169922</v>
      </c>
      <c r="K65" s="79">
        <f>'Data Export'!AW42</f>
        <v>0</v>
      </c>
      <c r="L65" s="78">
        <f>'Data Export'!J42</f>
        <v>0.15502083301544189</v>
      </c>
      <c r="M65" s="78">
        <f>'Data Export'!K42</f>
        <v>0.11513341963291168</v>
      </c>
      <c r="N65" s="76">
        <f>'Data Export'!L42</f>
        <v>0</v>
      </c>
      <c r="O65" s="77">
        <f>'Data Export'!P42</f>
        <v>0</v>
      </c>
      <c r="P65" s="77">
        <f>'Data Export'!Q42</f>
        <v>0</v>
      </c>
      <c r="Q65" s="77">
        <f>'Data Export'!R42</f>
        <v>1</v>
      </c>
      <c r="R65" s="77">
        <f t="shared" si="25"/>
        <v>1</v>
      </c>
      <c r="S65" s="77">
        <f t="shared" si="26"/>
        <v>0</v>
      </c>
      <c r="T65" s="80">
        <f>'Data Export'!Z42</f>
        <v>0</v>
      </c>
      <c r="U65" s="80">
        <f>'Data Export'!AA42</f>
        <v>0</v>
      </c>
      <c r="V65" s="81">
        <f>'Data Export'!AH42</f>
        <v>5386278.5</v>
      </c>
      <c r="W65" s="81">
        <f t="shared" si="2"/>
        <v>5529401.8480859371</v>
      </c>
      <c r="X65" s="81">
        <f>'Data Export'!AI42</f>
        <v>1042.1668701171875</v>
      </c>
      <c r="Y65" s="81">
        <f t="shared" si="3"/>
        <v>427476.0067846679</v>
      </c>
      <c r="Z65" s="81">
        <f>'Data Export'!AJ42</f>
        <v>2590.001953125</v>
      </c>
      <c r="AA65" s="81">
        <f t="shared" si="4"/>
        <v>1062367.0011328124</v>
      </c>
      <c r="AB65" s="81">
        <f>'Data Export'!AO42</f>
        <v>348.92730712890625</v>
      </c>
      <c r="AC65" s="81">
        <f t="shared" si="5"/>
        <v>143123.00283813474</v>
      </c>
      <c r="AD65" s="77">
        <f>'Data Export'!AK42</f>
        <v>391.09000000000003</v>
      </c>
      <c r="AE65" s="77">
        <f>'Data Export'!AL42</f>
        <v>364.91</v>
      </c>
      <c r="AF65" s="81">
        <f>'Data Export'!AN42</f>
        <v>13480.427734375</v>
      </c>
      <c r="AG65" s="81">
        <f t="shared" si="27"/>
        <v>12241.470080165313</v>
      </c>
      <c r="AH65" s="80">
        <f t="shared" si="6"/>
        <v>1.2048691023784757</v>
      </c>
      <c r="AI65" s="83">
        <f>'Data Export'!AS42</f>
        <v>404.54</v>
      </c>
      <c r="AJ65" s="84">
        <f t="shared" si="7"/>
        <v>381.36896160430911</v>
      </c>
      <c r="AK65" s="84">
        <f t="shared" si="8"/>
        <v>247.37421420671194</v>
      </c>
      <c r="AL65" s="84">
        <f t="shared" si="9"/>
        <v>0</v>
      </c>
      <c r="AM65" s="84">
        <f>IF($B$5="No",IF($B$3='Funding Weight Adjustments'!$D$2,$B$14*N65*AI65,IF($B$3='Funding Weight Adjustments'!$E$2,$B$14*N65*AI65,IF($B$3='Funding Weight Adjustments'!$B$2,$B$15*T65*AI65+$B$16*U65*AI65,IF($B$3='Funding Weight Adjustments'!$C$2,$B$15*T65*AI65+$B$16*U65*AI65,IF($B$3='Funding Weight Adjustments'!$H$2,$B$14*N65*AI65,IF($B$3='Funding Weight Adjustments'!$I$2,$B$14*N65*AI65,IF($B$3='Funding Weight Adjustments'!$F$2,$B$15*T65*AI65+$B$16*U65*AI65,IF($B$3='Funding Weight Adjustments'!$G$2,$B$15*T65*AI65+$B$16*U65*AI65)))))))),IF($B$5="Sparsity&lt;100",IF(R65=0,0,IF($B$3='Funding Weight Adjustments'!$D$2,$B$14*N65*AI65,IF($B$3='Funding Weight Adjustments'!$E$2,$B$14*N65*AI65,IF($B$3='Funding Weight Adjustments'!$B$2,$B$15*T65*AI65+$B$16*U65*AI65,IF($B$3='Funding Weight Adjustments'!$C$2,$B$15*T65*AI65+$B$16*U65*AI65,IF($B$3='Funding Weight Adjustments'!$H$2,$B$14*N65*AI65,IF($B$3='Funding Weight Adjustments'!$I$2,$B$14*N65*AI65,IF($B$3='Funding Weight Adjustments'!$F$2,$B$15*T65*AI65+$B$16*U65*AI65,IF($B$3='Funding Weight Adjustments'!$G$2,$B$15*T65*AI65+$B$16*U65*AI65))))))))),IF($B$5="Sparsity&lt;55",IF(S65=0,0,IF($B$3='Funding Weight Adjustments'!$D$2,$B$14*N65*AI65,IF($B$3='Funding Weight Adjustments'!$E$2,$B$14*N65*AI65,IF($B$3='Funding Weight Adjustments'!$B$2,$B$15*T65*AI65+$B$16*U65*AI65,IF($B$3='Funding Weight Adjustments'!$C$2,$B$15*T65*AI65+$B$16*U65*AI65,IF($B$3='Funding Weight Adjustments'!$H$2,$B$14*N65*AI65,IF($B$3='Funding Weight Adjustments'!$I$2,$B$14*N65*AI65,IF($B$3='Funding Weight Adjustments'!$F$2,$B$15*T65*AI65+$B$16*U65*AI65,IF($B$3='Funding Weight Adjustments'!$G$2,$B$15*T65*AI65+$B$16*U65*AI65))))))))))))</f>
        <v>0</v>
      </c>
      <c r="AN65" s="84">
        <f t="shared" si="10"/>
        <v>44.499400000000001</v>
      </c>
      <c r="AO65" s="84">
        <f t="shared" si="28"/>
        <v>673.24257581102108</v>
      </c>
      <c r="AP65" s="84">
        <f t="shared" si="11"/>
        <v>360.95926206378954</v>
      </c>
      <c r="AQ65" s="85">
        <f t="shared" si="12"/>
        <v>12375.454286483166</v>
      </c>
      <c r="AR65" s="86">
        <f t="shared" si="13"/>
        <v>1.218056524260154</v>
      </c>
      <c r="AS65" s="85">
        <f>IF(AO65="-","-",IF($B$3='Funding Weight Adjustments'!$D$2,AI65*$E$14,IF($B$3='Funding Weight Adjustments'!$E$2,AP65*$E$14,IF($B$3='Funding Weight Adjustments'!$B$2,AI65*$E$14,IF(Simulation!$B$3='Funding Weight Adjustments'!$C$2,AP65*$E$14,IF($B$3='Funding Weight Adjustments'!$H$2,AI65*$E$14,IF($B$3='Funding Weight Adjustments'!$I$2,AP65*$E$14,IF($B$3='Funding Weight Adjustments'!$F$2,AI65*$E$14,IF(Simulation!$B$3='Funding Weight Adjustments'!$G$2,AP65*$E$14)))))))))</f>
        <v>696651.37578311376</v>
      </c>
      <c r="AT65" s="85">
        <f t="shared" si="14"/>
        <v>427476.0067846679</v>
      </c>
      <c r="AU65" s="85">
        <f t="shared" si="15"/>
        <v>143123.00283813474</v>
      </c>
      <c r="AV65" s="85">
        <f>IF(AO65="-","-",IF($B$3='Funding Weight Adjustments'!$D$2,AO65*$E$16,IF($B$3='Funding Weight Adjustments'!$E$2,AO65*$E$16,IF($B$3='Funding Weight Adjustments'!$B$2,AO65*$E$16,IF(Simulation!$B$3='Funding Weight Adjustments'!$C$2,AO65*$E$16,IF($B$3='Funding Weight Adjustments'!$H$2,AO65*$E$16,IF($B$3='Funding Weight Adjustments'!$I$2,AO65*$E$16,IF($B$3='Funding Weight Adjustments'!$F$2,AO65*$E$16,IF(Simulation!$B$3='Funding Weight Adjustments'!$G$2,AO65*$E$16)))))))))</f>
        <v>5793886.8872699812</v>
      </c>
      <c r="AW65" s="85">
        <f t="shared" si="16"/>
        <v>7061137.2726758979</v>
      </c>
      <c r="AX65" s="85">
        <f t="shared" si="17"/>
        <v>1698.4040562268121</v>
      </c>
      <c r="AY65" s="85">
        <f t="shared" si="18"/>
        <v>1042.1668701171875</v>
      </c>
      <c r="AZ65" s="85">
        <f t="shared" si="19"/>
        <v>348.92730712890625</v>
      </c>
      <c r="BA65" s="85">
        <f t="shared" si="20"/>
        <v>14125.230111828909</v>
      </c>
      <c r="BB65" s="85">
        <f t="shared" si="21"/>
        <v>17214.728345301817</v>
      </c>
      <c r="BC65" s="85">
        <f t="shared" si="22"/>
        <v>3734.3006109268172</v>
      </c>
      <c r="BD65" s="85">
        <f t="shared" si="29"/>
        <v>16618.967573362806</v>
      </c>
      <c r="BE65" s="86">
        <f t="shared" si="30"/>
        <v>1.6357251548585439</v>
      </c>
    </row>
    <row r="66" spans="1:57" x14ac:dyDescent="0.3">
      <c r="A66" s="76" t="str">
        <f>'Data Export'!A43</f>
        <v>T059</v>
      </c>
      <c r="B66" s="76" t="str">
        <f>'Data Export'!B43</f>
        <v>Dorset</v>
      </c>
      <c r="C66" s="76" t="str">
        <f>'Data Export'!C43</f>
        <v>6</v>
      </c>
      <c r="D66" s="76" t="str">
        <f>'Data Export'!D43</f>
        <v>Bennington-Rutland SU</v>
      </c>
      <c r="E66" s="77">
        <f>'Data Export'!E43</f>
        <v>309.3</v>
      </c>
      <c r="F66" s="78">
        <f>'Data Export'!AU43</f>
        <v>8.14E-2</v>
      </c>
      <c r="G66" s="78">
        <f>'Data Export'!AT43</f>
        <v>1</v>
      </c>
      <c r="H66" s="79">
        <f>'Data Export'!AR43</f>
        <v>23.09</v>
      </c>
      <c r="I66" s="79">
        <f t="shared" si="1"/>
        <v>167.72708618164066</v>
      </c>
      <c r="J66" s="79">
        <f>'Data Export'!AV43</f>
        <v>116.39291381835938</v>
      </c>
      <c r="K66" s="79">
        <f>'Data Export'!AW43</f>
        <v>0</v>
      </c>
      <c r="L66" s="78">
        <f>'Data Export'!J43</f>
        <v>0.1018587052822113</v>
      </c>
      <c r="M66" s="78">
        <f>'Data Export'!K43</f>
        <v>4.6252530068159103E-2</v>
      </c>
      <c r="N66" s="76">
        <f>'Data Export'!L43</f>
        <v>0</v>
      </c>
      <c r="O66" s="77">
        <f>'Data Export'!P43</f>
        <v>0</v>
      </c>
      <c r="P66" s="77">
        <f>'Data Export'!Q43</f>
        <v>1</v>
      </c>
      <c r="Q66" s="77">
        <f>'Data Export'!R43</f>
        <v>0</v>
      </c>
      <c r="R66" s="77">
        <f t="shared" si="25"/>
        <v>1</v>
      </c>
      <c r="S66" s="77">
        <f t="shared" si="26"/>
        <v>1</v>
      </c>
      <c r="T66" s="80">
        <f>'Data Export'!Z43</f>
        <v>0</v>
      </c>
      <c r="U66" s="80">
        <f>'Data Export'!AA43</f>
        <v>1</v>
      </c>
      <c r="V66" s="81">
        <f>'Data Export'!AH43</f>
        <v>5556838</v>
      </c>
      <c r="W66" s="81">
        <f t="shared" si="2"/>
        <v>5623580.8412109381</v>
      </c>
      <c r="X66" s="81">
        <f>'Data Export'!AI43</f>
        <v>108.00840759277344</v>
      </c>
      <c r="Y66" s="81">
        <f t="shared" si="3"/>
        <v>33407.000468444829</v>
      </c>
      <c r="Z66" s="81">
        <f>'Data Export'!AJ43</f>
        <v>1501.466796875</v>
      </c>
      <c r="AA66" s="81">
        <f t="shared" si="4"/>
        <v>464403.68027343752</v>
      </c>
      <c r="AB66" s="81">
        <f>'Data Export'!AO43</f>
        <v>215.78726196289063</v>
      </c>
      <c r="AC66" s="81">
        <f t="shared" si="5"/>
        <v>66743.000125122067</v>
      </c>
      <c r="AD66" s="77">
        <f>'Data Export'!AK43</f>
        <v>321.58000000000004</v>
      </c>
      <c r="AE66" s="77">
        <f>'Data Export'!AL43</f>
        <v>300.05</v>
      </c>
      <c r="AF66" s="81">
        <f>'Data Export'!AN43</f>
        <v>18181.638671875</v>
      </c>
      <c r="AG66" s="81">
        <f t="shared" si="27"/>
        <v>17194.39147121313</v>
      </c>
      <c r="AH66" s="80">
        <f t="shared" si="6"/>
        <v>1.692361365276883</v>
      </c>
      <c r="AI66" s="83">
        <f>'Data Export'!AS43</f>
        <v>307.21000000000004</v>
      </c>
      <c r="AJ66" s="84">
        <f t="shared" si="7"/>
        <v>321.51177017822272</v>
      </c>
      <c r="AK66" s="84">
        <f t="shared" si="8"/>
        <v>77.728042534746777</v>
      </c>
      <c r="AL66" s="84">
        <f t="shared" si="9"/>
        <v>1.58</v>
      </c>
      <c r="AM66" s="84">
        <f>IF($B$5="No",IF($B$3='Funding Weight Adjustments'!$D$2,$B$14*N66*AI66,IF($B$3='Funding Weight Adjustments'!$E$2,$B$14*N66*AI66,IF($B$3='Funding Weight Adjustments'!$B$2,$B$15*T66*AI66+$B$16*U66*AI66,IF($B$3='Funding Weight Adjustments'!$C$2,$B$15*T66*AI66+$B$16*U66*AI66,IF($B$3='Funding Weight Adjustments'!$H$2,$B$14*N66*AI66,IF($B$3='Funding Weight Adjustments'!$I$2,$B$14*N66*AI66,IF($B$3='Funding Weight Adjustments'!$F$2,$B$15*T66*AI66+$B$16*U66*AI66,IF($B$3='Funding Weight Adjustments'!$G$2,$B$15*T66*AI66+$B$16*U66*AI66)))))))),IF($B$5="Sparsity&lt;100",IF(R66=0,0,IF($B$3='Funding Weight Adjustments'!$D$2,$B$14*N66*AI66,IF($B$3='Funding Weight Adjustments'!$E$2,$B$14*N66*AI66,IF($B$3='Funding Weight Adjustments'!$B$2,$B$15*T66*AI66+$B$16*U66*AI66,IF($B$3='Funding Weight Adjustments'!$C$2,$B$15*T66*AI66+$B$16*U66*AI66,IF($B$3='Funding Weight Adjustments'!$H$2,$B$14*N66*AI66,IF($B$3='Funding Weight Adjustments'!$I$2,$B$14*N66*AI66,IF($B$3='Funding Weight Adjustments'!$F$2,$B$15*T66*AI66+$B$16*U66*AI66,IF($B$3='Funding Weight Adjustments'!$G$2,$B$15*T66*AI66+$B$16*U66*AI66))))))))),IF($B$5="Sparsity&lt;55",IF(S66=0,0,IF($B$3='Funding Weight Adjustments'!$D$2,$B$14*N66*AI66,IF($B$3='Funding Weight Adjustments'!$E$2,$B$14*N66*AI66,IF($B$3='Funding Weight Adjustments'!$B$2,$B$15*T66*AI66+$B$16*U66*AI66,IF($B$3='Funding Weight Adjustments'!$C$2,$B$15*T66*AI66+$B$16*U66*AI66,IF($B$3='Funding Weight Adjustments'!$H$2,$B$14*N66*AI66,IF($B$3='Funding Weight Adjustments'!$I$2,$B$14*N66*AI66,IF($B$3='Funding Weight Adjustments'!$F$2,$B$15*T66*AI66+$B$16*U66*AI66,IF($B$3='Funding Weight Adjustments'!$G$2,$B$15*T66*AI66+$B$16*U66*AI66))))))))))))</f>
        <v>36.865200000000002</v>
      </c>
      <c r="AN66" s="84">
        <f t="shared" si="10"/>
        <v>52.22570000000001</v>
      </c>
      <c r="AO66" s="84">
        <f t="shared" si="28"/>
        <v>489.91071271296954</v>
      </c>
      <c r="AP66" s="84">
        <f t="shared" si="11"/>
        <v>262.66581421264272</v>
      </c>
      <c r="AQ66" s="85">
        <f t="shared" si="12"/>
        <v>19641.601159261849</v>
      </c>
      <c r="AR66" s="86">
        <f t="shared" si="13"/>
        <v>1.9332284605572685</v>
      </c>
      <c r="AS66" s="85">
        <f>IF(AO66="-","-",IF($B$3='Funding Weight Adjustments'!$D$2,AI66*$E$14,IF($B$3='Funding Weight Adjustments'!$E$2,AP66*$E$14,IF($B$3='Funding Weight Adjustments'!$B$2,AI66*$E$14,IF(Simulation!$B$3='Funding Weight Adjustments'!$C$2,AP66*$E$14,IF($B$3='Funding Weight Adjustments'!$H$2,AI66*$E$14,IF($B$3='Funding Weight Adjustments'!$I$2,AP66*$E$14,IF($B$3='Funding Weight Adjustments'!$F$2,AI66*$E$14,IF(Simulation!$B$3='Funding Weight Adjustments'!$G$2,AP66*$E$14)))))))))</f>
        <v>506945.02143040043</v>
      </c>
      <c r="AT66" s="85">
        <f t="shared" si="14"/>
        <v>33407.000468444829</v>
      </c>
      <c r="AU66" s="85">
        <f t="shared" si="15"/>
        <v>66743.000125122067</v>
      </c>
      <c r="AV66" s="85">
        <f>IF(AO66="-","-",IF($B$3='Funding Weight Adjustments'!$D$2,AO66*$E$16,IF($B$3='Funding Weight Adjustments'!$E$2,AO66*$E$16,IF($B$3='Funding Weight Adjustments'!$B$2,AO66*$E$16,IF(Simulation!$B$3='Funding Weight Adjustments'!$C$2,AO66*$E$16,IF($B$3='Funding Weight Adjustments'!$H$2,AO66*$E$16,IF($B$3='Funding Weight Adjustments'!$I$2,AO66*$E$16,IF($B$3='Funding Weight Adjustments'!$F$2,AO66*$E$16,IF(Simulation!$B$3='Funding Weight Adjustments'!$G$2,AO66*$E$16)))))))))</f>
        <v>4216143.4174025375</v>
      </c>
      <c r="AW66" s="85">
        <f t="shared" si="16"/>
        <v>4823238.439426505</v>
      </c>
      <c r="AX66" s="85">
        <f t="shared" si="17"/>
        <v>1639.0075054329143</v>
      </c>
      <c r="AY66" s="85">
        <f t="shared" si="18"/>
        <v>108.00840759277345</v>
      </c>
      <c r="AZ66" s="85">
        <f t="shared" si="19"/>
        <v>215.7872619628906</v>
      </c>
      <c r="BA66" s="85">
        <f t="shared" si="20"/>
        <v>13631.242862601155</v>
      </c>
      <c r="BB66" s="85">
        <f t="shared" si="21"/>
        <v>15594.046037589735</v>
      </c>
      <c r="BC66" s="85">
        <f t="shared" si="22"/>
        <v>-2587.5926342852654</v>
      </c>
      <c r="BD66" s="85">
        <f t="shared" si="29"/>
        <v>16594.602431302101</v>
      </c>
      <c r="BE66" s="86">
        <f t="shared" si="30"/>
        <v>1.6333270109549312</v>
      </c>
    </row>
    <row r="67" spans="1:57" x14ac:dyDescent="0.3">
      <c r="A67" s="76" t="str">
        <f>'Data Export'!A44</f>
        <v>T060</v>
      </c>
      <c r="B67" s="76" t="str">
        <f>'Data Export'!B44</f>
        <v>Dover</v>
      </c>
      <c r="C67" s="76" t="str">
        <f>'Data Export'!C44</f>
        <v>46</v>
      </c>
      <c r="D67" s="76" t="str">
        <f>'Data Export'!D44</f>
        <v>Windham Central SU</v>
      </c>
      <c r="E67" s="77">
        <f>'Data Export'!E44</f>
        <v>157.19999999999999</v>
      </c>
      <c r="F67" s="78">
        <f>'Data Export'!AU44</f>
        <v>0.10510000000000001</v>
      </c>
      <c r="G67" s="78">
        <f>'Data Export'!AT44</f>
        <v>0</v>
      </c>
      <c r="H67" s="79">
        <f>'Data Export'!AR44</f>
        <v>13.73</v>
      </c>
      <c r="I67" s="79">
        <f t="shared" si="1"/>
        <v>145.35609199523924</v>
      </c>
      <c r="J67" s="79">
        <f>'Data Export'!AV44</f>
        <v>21.663908004760742</v>
      </c>
      <c r="K67" s="79">
        <f>'Data Export'!AW44</f>
        <v>0</v>
      </c>
      <c r="L67" s="78">
        <f>'Data Export'!J44</f>
        <v>5.7912182062864304E-2</v>
      </c>
      <c r="M67" s="78">
        <f>'Data Export'!K44</f>
        <v>1.8884385004639626E-2</v>
      </c>
      <c r="N67" s="76">
        <f>'Data Export'!L44</f>
        <v>0</v>
      </c>
      <c r="O67" s="77">
        <f>'Data Export'!P44</f>
        <v>1</v>
      </c>
      <c r="P67" s="77">
        <f>'Data Export'!Q44</f>
        <v>0</v>
      </c>
      <c r="Q67" s="77">
        <f>'Data Export'!R44</f>
        <v>0</v>
      </c>
      <c r="R67" s="77">
        <f t="shared" si="25"/>
        <v>1</v>
      </c>
      <c r="S67" s="77">
        <f t="shared" si="26"/>
        <v>1</v>
      </c>
      <c r="T67" s="80">
        <f>'Data Export'!Z44</f>
        <v>1</v>
      </c>
      <c r="U67" s="80">
        <f>'Data Export'!AA44</f>
        <v>0</v>
      </c>
      <c r="V67" s="81">
        <f>'Data Export'!AH44</f>
        <v>3108915.75</v>
      </c>
      <c r="W67" s="81">
        <f t="shared" si="2"/>
        <v>3130066.921875</v>
      </c>
      <c r="X67" s="81">
        <f>'Data Export'!AI44</f>
        <v>149.70101928710938</v>
      </c>
      <c r="Y67" s="81">
        <f t="shared" si="3"/>
        <v>23533.000231933591</v>
      </c>
      <c r="Z67" s="81">
        <f>'Data Export'!AJ44</f>
        <v>2208.90625</v>
      </c>
      <c r="AA67" s="81">
        <f t="shared" si="4"/>
        <v>347240.0625</v>
      </c>
      <c r="AB67" s="81">
        <f>'Data Export'!AO44</f>
        <v>134.54833984375</v>
      </c>
      <c r="AC67" s="81">
        <f t="shared" si="5"/>
        <v>21150.9990234375</v>
      </c>
      <c r="AD67" s="77">
        <f>'Data Export'!AK44</f>
        <v>189.29</v>
      </c>
      <c r="AE67" s="77">
        <f>'Data Export'!AL44</f>
        <v>176.62</v>
      </c>
      <c r="AF67" s="81">
        <f>'Data Export'!AN44</f>
        <v>19911.3671875</v>
      </c>
      <c r="AG67" s="81">
        <f t="shared" si="27"/>
        <v>15756.012112869437</v>
      </c>
      <c r="AH67" s="80">
        <f t="shared" si="6"/>
        <v>1.5507885937863619</v>
      </c>
      <c r="AI67" s="83">
        <f>'Data Export'!AS44</f>
        <v>180.75</v>
      </c>
      <c r="AJ67" s="84">
        <f t="shared" si="7"/>
        <v>178.31849884109494</v>
      </c>
      <c r="AK67" s="84">
        <f t="shared" si="8"/>
        <v>55.661584457751275</v>
      </c>
      <c r="AL67" s="84">
        <f t="shared" si="9"/>
        <v>0</v>
      </c>
      <c r="AM67" s="84">
        <f>IF($B$5="No",IF($B$3='Funding Weight Adjustments'!$D$2,$B$14*N67*AI67,IF($B$3='Funding Weight Adjustments'!$E$2,$B$14*N67*AI67,IF($B$3='Funding Weight Adjustments'!$B$2,$B$15*T67*AI67+$B$16*U67*AI67,IF($B$3='Funding Weight Adjustments'!$C$2,$B$15*T67*AI67+$B$16*U67*AI67,IF($B$3='Funding Weight Adjustments'!$H$2,$B$14*N67*AI67,IF($B$3='Funding Weight Adjustments'!$I$2,$B$14*N67*AI67,IF($B$3='Funding Weight Adjustments'!$F$2,$B$15*T67*AI67+$B$16*U67*AI67,IF($B$3='Funding Weight Adjustments'!$G$2,$B$15*T67*AI67+$B$16*U67*AI67)))))))),IF($B$5="Sparsity&lt;100",IF(R67=0,0,IF($B$3='Funding Weight Adjustments'!$D$2,$B$14*N67*AI67,IF($B$3='Funding Weight Adjustments'!$E$2,$B$14*N67*AI67,IF($B$3='Funding Weight Adjustments'!$B$2,$B$15*T67*AI67+$B$16*U67*AI67,IF($B$3='Funding Weight Adjustments'!$C$2,$B$15*T67*AI67+$B$16*U67*AI67,IF($B$3='Funding Weight Adjustments'!$H$2,$B$14*N67*AI67,IF($B$3='Funding Weight Adjustments'!$I$2,$B$14*N67*AI67,IF($B$3='Funding Weight Adjustments'!$F$2,$B$15*T67*AI67+$B$16*U67*AI67,IF($B$3='Funding Weight Adjustments'!$G$2,$B$15*T67*AI67+$B$16*U67*AI67))))))))),IF($B$5="Sparsity&lt;55",IF(S67=0,0,IF($B$3='Funding Weight Adjustments'!$D$2,$B$14*N67*AI67,IF($B$3='Funding Weight Adjustments'!$E$2,$B$14*N67*AI67,IF($B$3='Funding Weight Adjustments'!$B$2,$B$15*T67*AI67+$B$16*U67*AI67,IF($B$3='Funding Weight Adjustments'!$C$2,$B$15*T67*AI67+$B$16*U67*AI67,IF($B$3='Funding Weight Adjustments'!$H$2,$B$14*N67*AI67,IF($B$3='Funding Weight Adjustments'!$I$2,$B$14*N67*AI67,IF($B$3='Funding Weight Adjustments'!$F$2,$B$15*T67*AI67+$B$16*U67*AI67,IF($B$3='Funding Weight Adjustments'!$G$2,$B$15*T67*AI67+$B$16*U67*AI67))))))))))))</f>
        <v>46.995000000000005</v>
      </c>
      <c r="AN67" s="84">
        <f t="shared" si="10"/>
        <v>41.572500000000005</v>
      </c>
      <c r="AO67" s="84">
        <f t="shared" si="28"/>
        <v>322.54758329884623</v>
      </c>
      <c r="AP67" s="84">
        <f t="shared" si="11"/>
        <v>172.93400897552729</v>
      </c>
      <c r="AQ67" s="85">
        <f t="shared" si="12"/>
        <v>16091.842639054363</v>
      </c>
      <c r="AR67" s="86">
        <f t="shared" si="13"/>
        <v>1.5838427794344845</v>
      </c>
      <c r="AS67" s="85">
        <f>IF(AO67="-","-",IF($B$3='Funding Weight Adjustments'!$D$2,AI67*$E$14,IF($B$3='Funding Weight Adjustments'!$E$2,AP67*$E$14,IF($B$3='Funding Weight Adjustments'!$B$2,AI67*$E$14,IF(Simulation!$B$3='Funding Weight Adjustments'!$C$2,AP67*$E$14,IF($B$3='Funding Weight Adjustments'!$H$2,AI67*$E$14,IF($B$3='Funding Weight Adjustments'!$I$2,AP67*$E$14,IF($B$3='Funding Weight Adjustments'!$F$2,AI67*$E$14,IF(Simulation!$B$3='Funding Weight Adjustments'!$G$2,AP67*$E$14)))))))))</f>
        <v>333762.6373227677</v>
      </c>
      <c r="AT67" s="85">
        <f t="shared" si="14"/>
        <v>23533.000231933591</v>
      </c>
      <c r="AU67" s="85">
        <f t="shared" si="15"/>
        <v>21150.9990234375</v>
      </c>
      <c r="AV67" s="85">
        <f>IF(AO67="-","-",IF($B$3='Funding Weight Adjustments'!$D$2,AO67*$E$16,IF($B$3='Funding Weight Adjustments'!$E$2,AO67*$E$16,IF($B$3='Funding Weight Adjustments'!$B$2,AO67*$E$16,IF(Simulation!$B$3='Funding Weight Adjustments'!$C$2,AO67*$E$16,IF($B$3='Funding Weight Adjustments'!$H$2,AO67*$E$16,IF($B$3='Funding Weight Adjustments'!$I$2,AO67*$E$16,IF($B$3='Funding Weight Adjustments'!$F$2,AO67*$E$16,IF(Simulation!$B$3='Funding Weight Adjustments'!$G$2,AO67*$E$16)))))))))</f>
        <v>2775825.9512101621</v>
      </c>
      <c r="AW67" s="85">
        <f t="shared" si="16"/>
        <v>3154272.5877883011</v>
      </c>
      <c r="AX67" s="85">
        <f t="shared" si="17"/>
        <v>2123.1719931473772</v>
      </c>
      <c r="AY67" s="85">
        <f t="shared" si="18"/>
        <v>149.70101928710938</v>
      </c>
      <c r="AZ67" s="85">
        <f t="shared" si="19"/>
        <v>134.54833984375</v>
      </c>
      <c r="BA67" s="85">
        <f t="shared" si="20"/>
        <v>17657.925898283476</v>
      </c>
      <c r="BB67" s="85">
        <f t="shared" si="21"/>
        <v>20065.347250561714</v>
      </c>
      <c r="BC67" s="85">
        <f t="shared" si="22"/>
        <v>153.98006306171374</v>
      </c>
      <c r="BD67" s="85">
        <f t="shared" si="29"/>
        <v>16231.813174963969</v>
      </c>
      <c r="BE67" s="86">
        <f t="shared" si="30"/>
        <v>1.5976194069846426</v>
      </c>
    </row>
    <row r="68" spans="1:57" x14ac:dyDescent="0.3">
      <c r="A68" s="76" t="str">
        <f>'Data Export'!A45</f>
        <v>T061</v>
      </c>
      <c r="B68" s="76" t="str">
        <f>'Data Export'!B45</f>
        <v>Dummerston</v>
      </c>
      <c r="C68" s="76" t="str">
        <f>'Data Export'!C45</f>
        <v>48</v>
      </c>
      <c r="D68" s="76" t="str">
        <f>'Data Export'!D45</f>
        <v>Windham Southeast SU</v>
      </c>
      <c r="E68" s="77">
        <f>'Data Export'!E45</f>
        <v>162</v>
      </c>
      <c r="F68" s="78">
        <f>'Data Export'!AU45</f>
        <v>0.13869999999999999</v>
      </c>
      <c r="G68" s="78">
        <f>'Data Export'!AT45</f>
        <v>0.7</v>
      </c>
      <c r="H68" s="79">
        <f>'Data Export'!AR45</f>
        <v>4.5</v>
      </c>
      <c r="I68" s="79">
        <f t="shared" si="1"/>
        <v>104.47684677124025</v>
      </c>
      <c r="J68" s="79">
        <f>'Data Export'!AV45</f>
        <v>45.853153228759766</v>
      </c>
      <c r="K68" s="79">
        <f>'Data Export'!AW45</f>
        <v>0</v>
      </c>
      <c r="L68" s="78">
        <f>'Data Export'!J45</f>
        <v>8.481355756521225E-2</v>
      </c>
      <c r="M68" s="78">
        <f>'Data Export'!K45</f>
        <v>2.6101987808942795E-2</v>
      </c>
      <c r="N68" s="76">
        <f>'Data Export'!L45</f>
        <v>0</v>
      </c>
      <c r="O68" s="77">
        <f>'Data Export'!P45</f>
        <v>0</v>
      </c>
      <c r="P68" s="77">
        <f>'Data Export'!Q45</f>
        <v>0</v>
      </c>
      <c r="Q68" s="77">
        <f>'Data Export'!R45</f>
        <v>1</v>
      </c>
      <c r="R68" s="77">
        <f t="shared" si="25"/>
        <v>1</v>
      </c>
      <c r="S68" s="77">
        <f t="shared" si="26"/>
        <v>0</v>
      </c>
      <c r="T68" s="80">
        <f>'Data Export'!Z45</f>
        <v>0</v>
      </c>
      <c r="U68" s="80">
        <f>'Data Export'!AA45</f>
        <v>1</v>
      </c>
      <c r="V68" s="81">
        <f>'Data Export'!AH45</f>
        <v>2986923</v>
      </c>
      <c r="W68" s="81">
        <f t="shared" si="2"/>
        <v>3047500.01953125</v>
      </c>
      <c r="X68" s="81">
        <f>'Data Export'!AI45</f>
        <v>501.25308227539063</v>
      </c>
      <c r="Y68" s="81">
        <f t="shared" si="3"/>
        <v>81202.999328613281</v>
      </c>
      <c r="Z68" s="81">
        <f>'Data Export'!AJ45</f>
        <v>1576.13671875</v>
      </c>
      <c r="AA68" s="81">
        <f t="shared" si="4"/>
        <v>255334.1484375</v>
      </c>
      <c r="AB68" s="81">
        <f>'Data Export'!AO45</f>
        <v>373.93209838867188</v>
      </c>
      <c r="AC68" s="81">
        <f t="shared" si="5"/>
        <v>60576.999938964844</v>
      </c>
      <c r="AD68" s="77">
        <f>'Data Export'!AK45</f>
        <v>161.99999999999997</v>
      </c>
      <c r="AE68" s="77">
        <f>'Data Export'!AL45</f>
        <v>151.15</v>
      </c>
      <c r="AF68" s="81">
        <f>'Data Export'!AN45</f>
        <v>18811.728515625</v>
      </c>
      <c r="AG68" s="81">
        <f t="shared" si="27"/>
        <v>18472.814231516706</v>
      </c>
      <c r="AH68" s="80">
        <f t="shared" si="6"/>
        <v>1.8181903771177861</v>
      </c>
      <c r="AI68" s="83">
        <f>'Data Export'!AS45</f>
        <v>154.83000000000001</v>
      </c>
      <c r="AJ68" s="84">
        <f t="shared" si="7"/>
        <v>162.94622524261476</v>
      </c>
      <c r="AK68" s="84">
        <f t="shared" si="8"/>
        <v>67.123905080217483</v>
      </c>
      <c r="AL68" s="84">
        <f t="shared" si="9"/>
        <v>1.1059999999999999</v>
      </c>
      <c r="AM68" s="84">
        <f>IF($B$5="No",IF($B$3='Funding Weight Adjustments'!$D$2,$B$14*N68*AI68,IF($B$3='Funding Weight Adjustments'!$E$2,$B$14*N68*AI68,IF($B$3='Funding Weight Adjustments'!$B$2,$B$15*T68*AI68+$B$16*U68*AI68,IF($B$3='Funding Weight Adjustments'!$C$2,$B$15*T68*AI68+$B$16*U68*AI68,IF($B$3='Funding Weight Adjustments'!$H$2,$B$14*N68*AI68,IF($B$3='Funding Weight Adjustments'!$I$2,$B$14*N68*AI68,IF($B$3='Funding Weight Adjustments'!$F$2,$B$15*T68*AI68+$B$16*U68*AI68,IF($B$3='Funding Weight Adjustments'!$G$2,$B$15*T68*AI68+$B$16*U68*AI68)))))))),IF($B$5="Sparsity&lt;100",IF(R68=0,0,IF($B$3='Funding Weight Adjustments'!$D$2,$B$14*N68*AI68,IF($B$3='Funding Weight Adjustments'!$E$2,$B$14*N68*AI68,IF($B$3='Funding Weight Adjustments'!$B$2,$B$15*T68*AI68+$B$16*U68*AI68,IF($B$3='Funding Weight Adjustments'!$C$2,$B$15*T68*AI68+$B$16*U68*AI68,IF($B$3='Funding Weight Adjustments'!$H$2,$B$14*N68*AI68,IF($B$3='Funding Weight Adjustments'!$I$2,$B$14*N68*AI68,IF($B$3='Funding Weight Adjustments'!$F$2,$B$15*T68*AI68+$B$16*U68*AI68,IF($B$3='Funding Weight Adjustments'!$G$2,$B$15*T68*AI68+$B$16*U68*AI68))))))))),IF($B$5="Sparsity&lt;55",IF(S68=0,0,IF($B$3='Funding Weight Adjustments'!$D$2,$B$14*N68*AI68,IF($B$3='Funding Weight Adjustments'!$E$2,$B$14*N68*AI68,IF($B$3='Funding Weight Adjustments'!$B$2,$B$15*T68*AI68+$B$16*U68*AI68,IF($B$3='Funding Weight Adjustments'!$C$2,$B$15*T68*AI68+$B$16*U68*AI68,IF($B$3='Funding Weight Adjustments'!$H$2,$B$14*N68*AI68,IF($B$3='Funding Weight Adjustments'!$I$2,$B$14*N68*AI68,IF($B$3='Funding Weight Adjustments'!$F$2,$B$15*T68*AI68+$B$16*U68*AI68,IF($B$3='Funding Weight Adjustments'!$G$2,$B$15*T68*AI68+$B$16*U68*AI68))))))))))))</f>
        <v>0</v>
      </c>
      <c r="AN68" s="84">
        <f t="shared" si="10"/>
        <v>17.031300000000002</v>
      </c>
      <c r="AO68" s="84">
        <f t="shared" si="28"/>
        <v>248.20743032283224</v>
      </c>
      <c r="AP68" s="84">
        <f t="shared" si="11"/>
        <v>133.07650779535317</v>
      </c>
      <c r="AQ68" s="85">
        <f t="shared" si="12"/>
        <v>20981.658726629496</v>
      </c>
      <c r="AR68" s="86">
        <f t="shared" si="13"/>
        <v>2.065123890416289</v>
      </c>
      <c r="AS68" s="85">
        <f>IF(AO68="-","-",IF($B$3='Funding Weight Adjustments'!$D$2,AI68*$E$14,IF($B$3='Funding Weight Adjustments'!$E$2,AP68*$E$14,IF($B$3='Funding Weight Adjustments'!$B$2,AI68*$E$14,IF(Simulation!$B$3='Funding Weight Adjustments'!$C$2,AP68*$E$14,IF($B$3='Funding Weight Adjustments'!$H$2,AI68*$E$14,IF($B$3='Funding Weight Adjustments'!$I$2,AP68*$E$14,IF($B$3='Funding Weight Adjustments'!$F$2,AI68*$E$14,IF(Simulation!$B$3='Funding Weight Adjustments'!$G$2,AP68*$E$14)))))))))</f>
        <v>256837.6600450316</v>
      </c>
      <c r="AT68" s="85">
        <f t="shared" si="14"/>
        <v>81202.999328613281</v>
      </c>
      <c r="AU68" s="85">
        <f t="shared" si="15"/>
        <v>60576.999938964844</v>
      </c>
      <c r="AV68" s="85">
        <f>IF(AO68="-","-",IF($B$3='Funding Weight Adjustments'!$D$2,AO68*$E$16,IF($B$3='Funding Weight Adjustments'!$E$2,AO68*$E$16,IF($B$3='Funding Weight Adjustments'!$B$2,AO68*$E$16,IF(Simulation!$B$3='Funding Weight Adjustments'!$C$2,AO68*$E$16,IF($B$3='Funding Weight Adjustments'!$H$2,AO68*$E$16,IF($B$3='Funding Weight Adjustments'!$I$2,AO68*$E$16,IF($B$3='Funding Weight Adjustments'!$F$2,AO68*$E$16,IF(Simulation!$B$3='Funding Weight Adjustments'!$G$2,AO68*$E$16)))))))))</f>
        <v>2136058.870219321</v>
      </c>
      <c r="AW68" s="85">
        <f t="shared" si="16"/>
        <v>2534676.5295319306</v>
      </c>
      <c r="AX68" s="85">
        <f t="shared" si="17"/>
        <v>1585.4176545989606</v>
      </c>
      <c r="AY68" s="85">
        <f t="shared" si="18"/>
        <v>501.25308227539063</v>
      </c>
      <c r="AZ68" s="85">
        <f t="shared" si="19"/>
        <v>373.93209838867188</v>
      </c>
      <c r="BA68" s="85">
        <f t="shared" si="20"/>
        <v>13185.548581600748</v>
      </c>
      <c r="BB68" s="85">
        <f t="shared" si="21"/>
        <v>15646.15141686377</v>
      </c>
      <c r="BC68" s="85">
        <f t="shared" si="22"/>
        <v>-3165.5770987612304</v>
      </c>
      <c r="BD68" s="85">
        <f t="shared" si="29"/>
        <v>17128.059781968685</v>
      </c>
      <c r="BE68" s="86">
        <f t="shared" si="30"/>
        <v>1.6858326557055792</v>
      </c>
    </row>
    <row r="69" spans="1:57" x14ac:dyDescent="0.3">
      <c r="A69" s="76" t="str">
        <f>'Data Export'!A46</f>
        <v>T064</v>
      </c>
      <c r="B69" s="76" t="str">
        <f>'Data Export'!B46</f>
        <v>East Haven</v>
      </c>
      <c r="C69" s="76" t="str">
        <f>'Data Export'!C46</f>
        <v>8</v>
      </c>
      <c r="D69" s="76" t="str">
        <f>'Data Export'!D46</f>
        <v>Caledonia North SU</v>
      </c>
      <c r="E69" s="77">
        <f>'Data Export'!E46</f>
        <v>48.300000000000004</v>
      </c>
      <c r="F69" s="78">
        <f>'Data Export'!AU46</f>
        <v>0.23369999999999999</v>
      </c>
      <c r="G69" s="78">
        <f>'Data Export'!AT46</f>
        <v>0</v>
      </c>
      <c r="H69" s="79">
        <f>'Data Export'!AR46</f>
        <v>3.37</v>
      </c>
      <c r="I69" s="79">
        <f t="shared" si="1"/>
        <v>26.177023887634274</v>
      </c>
      <c r="J69" s="79">
        <f>'Data Export'!AV46</f>
        <v>11.761676788330078</v>
      </c>
      <c r="K69" s="79">
        <f>'Data Export'!AW46</f>
        <v>14.311299324035645</v>
      </c>
      <c r="L69" s="78">
        <f>'Data Export'!J46</f>
        <v>7.8008651733398438E-2</v>
      </c>
      <c r="M69" s="78">
        <f>'Data Export'!K46</f>
        <v>1.0887120850384235E-2</v>
      </c>
      <c r="N69" s="76">
        <f>'Data Export'!L46</f>
        <v>1</v>
      </c>
      <c r="O69" s="77">
        <f>'Data Export'!P46</f>
        <v>1</v>
      </c>
      <c r="P69" s="77">
        <f>'Data Export'!Q46</f>
        <v>0</v>
      </c>
      <c r="Q69" s="77">
        <f>'Data Export'!R46</f>
        <v>0</v>
      </c>
      <c r="R69" s="77">
        <f t="shared" si="25"/>
        <v>1</v>
      </c>
      <c r="S69" s="77">
        <f t="shared" si="26"/>
        <v>1</v>
      </c>
      <c r="T69" s="80">
        <f>'Data Export'!Z46</f>
        <v>0</v>
      </c>
      <c r="U69" s="80">
        <f>'Data Export'!AA46</f>
        <v>0</v>
      </c>
      <c r="V69" s="81">
        <f>'Data Export'!AH46</f>
        <v>1059764</v>
      </c>
      <c r="W69" s="81">
        <f t="shared" si="2"/>
        <v>1059763.9787109375</v>
      </c>
      <c r="X69" s="81">
        <f>'Data Export'!AI46</f>
        <v>0</v>
      </c>
      <c r="Y69" s="81">
        <f t="shared" si="3"/>
        <v>0</v>
      </c>
      <c r="Z69" s="81">
        <f>'Data Export'!AJ46</f>
        <v>2378.6328125</v>
      </c>
      <c r="AA69" s="81">
        <f t="shared" si="4"/>
        <v>114887.96484375001</v>
      </c>
      <c r="AB69" s="81">
        <f>'Data Export'!AO46</f>
        <v>0</v>
      </c>
      <c r="AC69" s="81">
        <f t="shared" si="5"/>
        <v>0</v>
      </c>
      <c r="AD69" s="77">
        <f>'Data Export'!AK46</f>
        <v>60.02</v>
      </c>
      <c r="AE69" s="77">
        <f>'Data Export'!AL46</f>
        <v>56</v>
      </c>
      <c r="AF69" s="81">
        <f>'Data Export'!AN46</f>
        <v>21941.283203125</v>
      </c>
      <c r="AG69" s="81">
        <f t="shared" si="27"/>
        <v>16872.785961914062</v>
      </c>
      <c r="AH69" s="80">
        <f t="shared" si="6"/>
        <v>1.660707279715951</v>
      </c>
      <c r="AI69" s="83">
        <f>'Data Export'!AS46</f>
        <v>55.62</v>
      </c>
      <c r="AJ69" s="84">
        <f t="shared" si="7"/>
        <v>59.367645526123042</v>
      </c>
      <c r="AK69" s="84">
        <f t="shared" si="8"/>
        <v>41.206429715581223</v>
      </c>
      <c r="AL69" s="84">
        <f t="shared" si="9"/>
        <v>0</v>
      </c>
      <c r="AM69" s="84">
        <f>IF($B$5="No",IF($B$3='Funding Weight Adjustments'!$D$2,$B$14*N69*AI69,IF($B$3='Funding Weight Adjustments'!$E$2,$B$14*N69*AI69,IF($B$3='Funding Weight Adjustments'!$B$2,$B$15*T69*AI69+$B$16*U69*AI69,IF($B$3='Funding Weight Adjustments'!$C$2,$B$15*T69*AI69+$B$16*U69*AI69,IF($B$3='Funding Weight Adjustments'!$H$2,$B$14*N69*AI69,IF($B$3='Funding Weight Adjustments'!$I$2,$B$14*N69*AI69,IF($B$3='Funding Weight Adjustments'!$F$2,$B$15*T69*AI69+$B$16*U69*AI69,IF($B$3='Funding Weight Adjustments'!$G$2,$B$15*T69*AI69+$B$16*U69*AI69)))))))),IF($B$5="Sparsity&lt;100",IF(R69=0,0,IF($B$3='Funding Weight Adjustments'!$D$2,$B$14*N69*AI69,IF($B$3='Funding Weight Adjustments'!$E$2,$B$14*N69*AI69,IF($B$3='Funding Weight Adjustments'!$B$2,$B$15*T69*AI69+$B$16*U69*AI69,IF($B$3='Funding Weight Adjustments'!$C$2,$B$15*T69*AI69+$B$16*U69*AI69,IF($B$3='Funding Weight Adjustments'!$H$2,$B$14*N69*AI69,IF($B$3='Funding Weight Adjustments'!$I$2,$B$14*N69*AI69,IF($B$3='Funding Weight Adjustments'!$F$2,$B$15*T69*AI69+$B$16*U69*AI69,IF($B$3='Funding Weight Adjustments'!$G$2,$B$15*T69*AI69+$B$16*U69*AI69))))))))),IF($B$5="Sparsity&lt;55",IF(S69=0,0,IF($B$3='Funding Weight Adjustments'!$D$2,$B$14*N69*AI69,IF($B$3='Funding Weight Adjustments'!$E$2,$B$14*N69*AI69,IF($B$3='Funding Weight Adjustments'!$B$2,$B$15*T69*AI69+$B$16*U69*AI69,IF($B$3='Funding Weight Adjustments'!$C$2,$B$15*T69*AI69+$B$16*U69*AI69,IF($B$3='Funding Weight Adjustments'!$H$2,$B$14*N69*AI69,IF($B$3='Funding Weight Adjustments'!$I$2,$B$14*N69*AI69,IF($B$3='Funding Weight Adjustments'!$F$2,$B$15*T69*AI69+$B$16*U69*AI69,IF($B$3='Funding Weight Adjustments'!$G$2,$B$15*T69*AI69+$B$16*U69*AI69))))))))))))</f>
        <v>0</v>
      </c>
      <c r="AN69" s="84">
        <f t="shared" si="10"/>
        <v>12.7926</v>
      </c>
      <c r="AO69" s="84">
        <f t="shared" si="28"/>
        <v>113.36667524170426</v>
      </c>
      <c r="AP69" s="84">
        <f t="shared" si="11"/>
        <v>60.781585877238527</v>
      </c>
      <c r="AQ69" s="85">
        <f t="shared" si="12"/>
        <v>15545.432061867679</v>
      </c>
      <c r="AR69" s="86">
        <f t="shared" si="13"/>
        <v>1.530062210813748</v>
      </c>
      <c r="AS69" s="85">
        <f>IF(AO69="-","-",IF($B$3='Funding Weight Adjustments'!$D$2,AI69*$E$14,IF($B$3='Funding Weight Adjustments'!$E$2,AP69*$E$14,IF($B$3='Funding Weight Adjustments'!$B$2,AI69*$E$14,IF(Simulation!$B$3='Funding Weight Adjustments'!$C$2,AP69*$E$14,IF($B$3='Funding Weight Adjustments'!$H$2,AI69*$E$14,IF($B$3='Funding Weight Adjustments'!$I$2,AP69*$E$14,IF($B$3='Funding Weight Adjustments'!$F$2,AI69*$E$14,IF(Simulation!$B$3='Funding Weight Adjustments'!$G$2,AP69*$E$14)))))))))</f>
        <v>117308.46074307036</v>
      </c>
      <c r="AT69" s="85">
        <f t="shared" si="14"/>
        <v>0</v>
      </c>
      <c r="AU69" s="85">
        <f t="shared" si="15"/>
        <v>0</v>
      </c>
      <c r="AV69" s="85">
        <f>IF(AO69="-","-",IF($B$3='Funding Weight Adjustments'!$D$2,AO69*$E$16,IF($B$3='Funding Weight Adjustments'!$E$2,AO69*$E$16,IF($B$3='Funding Weight Adjustments'!$B$2,AO69*$E$16,IF(Simulation!$B$3='Funding Weight Adjustments'!$C$2,AO69*$E$16,IF($B$3='Funding Weight Adjustments'!$H$2,AO69*$E$16,IF($B$3='Funding Weight Adjustments'!$I$2,AO69*$E$16,IF($B$3='Funding Weight Adjustments'!$F$2,AO69*$E$16,IF(Simulation!$B$3='Funding Weight Adjustments'!$G$2,AO69*$E$16)))))))))</f>
        <v>975627.08707934967</v>
      </c>
      <c r="AW69" s="85">
        <f t="shared" si="16"/>
        <v>1092935.54782242</v>
      </c>
      <c r="AX69" s="85">
        <f t="shared" si="17"/>
        <v>2428.7465992354109</v>
      </c>
      <c r="AY69" s="85">
        <f t="shared" si="18"/>
        <v>0</v>
      </c>
      <c r="AZ69" s="85">
        <f t="shared" si="19"/>
        <v>0</v>
      </c>
      <c r="BA69" s="85">
        <f t="shared" si="20"/>
        <v>20199.318573071421</v>
      </c>
      <c r="BB69" s="85">
        <f t="shared" si="21"/>
        <v>22628.065172306829</v>
      </c>
      <c r="BC69" s="85">
        <f t="shared" si="22"/>
        <v>686.78196918182948</v>
      </c>
      <c r="BD69" s="85">
        <f t="shared" si="29"/>
        <v>16091.182368193671</v>
      </c>
      <c r="BE69" s="86">
        <f t="shared" si="30"/>
        <v>1.5837777921450464</v>
      </c>
    </row>
    <row r="70" spans="1:57" x14ac:dyDescent="0.3">
      <c r="A70" s="76" t="str">
        <f>'Data Export'!A47</f>
        <v>T065</v>
      </c>
      <c r="B70" s="76" t="str">
        <f>'Data Export'!B47</f>
        <v>East Montpelier</v>
      </c>
      <c r="C70" s="76" t="str">
        <f>'Data Export'!C47</f>
        <v>32</v>
      </c>
      <c r="D70" s="76" t="str">
        <f>'Data Export'!D47</f>
        <v>Washington Central SU</v>
      </c>
      <c r="E70" s="77">
        <f>'Data Export'!E47</f>
        <v>230.11</v>
      </c>
      <c r="F70" s="78">
        <f>'Data Export'!AU47</f>
        <v>4.3699999999999996E-2</v>
      </c>
      <c r="G70" s="78">
        <f>'Data Export'!AT47</f>
        <v>0</v>
      </c>
      <c r="H70" s="79">
        <f>'Data Export'!AR47</f>
        <v>54.83</v>
      </c>
      <c r="I70" s="79">
        <f t="shared" si="1"/>
        <v>148.24301231384277</v>
      </c>
      <c r="J70" s="79">
        <f>'Data Export'!AV47</f>
        <v>26.636987686157227</v>
      </c>
      <c r="K70" s="79">
        <f>'Data Export'!AW47</f>
        <v>0</v>
      </c>
      <c r="L70" s="78">
        <f>'Data Export'!J47</f>
        <v>9.3056380748748779E-2</v>
      </c>
      <c r="M70" s="78">
        <f>'Data Export'!K47</f>
        <v>2.695440873503685E-2</v>
      </c>
      <c r="N70" s="76">
        <f>'Data Export'!L47</f>
        <v>0</v>
      </c>
      <c r="O70" s="77">
        <f>'Data Export'!P47</f>
        <v>0</v>
      </c>
      <c r="P70" s="77">
        <f>'Data Export'!Q47</f>
        <v>0</v>
      </c>
      <c r="Q70" s="77">
        <f>'Data Export'!R47</f>
        <v>1</v>
      </c>
      <c r="R70" s="77">
        <f t="shared" si="25"/>
        <v>1</v>
      </c>
      <c r="S70" s="77">
        <f t="shared" si="26"/>
        <v>0</v>
      </c>
      <c r="T70" s="80">
        <f>'Data Export'!Z47</f>
        <v>0</v>
      </c>
      <c r="U70" s="80">
        <f>'Data Export'!AA47</f>
        <v>1</v>
      </c>
      <c r="V70" s="81">
        <f>'Data Export'!AH47</f>
        <v>3810942</v>
      </c>
      <c r="W70" s="81">
        <f t="shared" si="2"/>
        <v>3810942.046152344</v>
      </c>
      <c r="X70" s="81">
        <f>'Data Export'!AI47</f>
        <v>179.11868286132813</v>
      </c>
      <c r="Y70" s="81">
        <f t="shared" si="3"/>
        <v>41217.000113220216</v>
      </c>
      <c r="Z70" s="81">
        <f>'Data Export'!AJ47</f>
        <v>616.8271484375</v>
      </c>
      <c r="AA70" s="81">
        <f t="shared" si="4"/>
        <v>141938.09512695312</v>
      </c>
      <c r="AB70" s="81">
        <f>'Data Export'!AO47</f>
        <v>0</v>
      </c>
      <c r="AC70" s="81">
        <f t="shared" si="5"/>
        <v>0</v>
      </c>
      <c r="AD70" s="77">
        <f>'Data Export'!AK47</f>
        <v>202.29</v>
      </c>
      <c r="AE70" s="77">
        <f>'Data Export'!AL47</f>
        <v>188.75</v>
      </c>
      <c r="AF70" s="81">
        <f>'Data Export'!AN47</f>
        <v>16561.392578125</v>
      </c>
      <c r="AG70" s="81">
        <f t="shared" si="27"/>
        <v>19438.431528611341</v>
      </c>
      <c r="AH70" s="80">
        <f t="shared" si="6"/>
        <v>1.9132314496664706</v>
      </c>
      <c r="AI70" s="83">
        <f>'Data Export'!AS47</f>
        <v>229.70999999999998</v>
      </c>
      <c r="AJ70" s="84">
        <f t="shared" si="7"/>
        <v>206.22830716781615</v>
      </c>
      <c r="AK70" s="84">
        <f t="shared" si="8"/>
        <v>26.766165759003687</v>
      </c>
      <c r="AL70" s="84">
        <f t="shared" si="9"/>
        <v>0</v>
      </c>
      <c r="AM70" s="84">
        <f>IF($B$5="No",IF($B$3='Funding Weight Adjustments'!$D$2,$B$14*N70*AI70,IF($B$3='Funding Weight Adjustments'!$E$2,$B$14*N70*AI70,IF($B$3='Funding Weight Adjustments'!$B$2,$B$15*T70*AI70+$B$16*U70*AI70,IF($B$3='Funding Weight Adjustments'!$C$2,$B$15*T70*AI70+$B$16*U70*AI70,IF($B$3='Funding Weight Adjustments'!$H$2,$B$14*N70*AI70,IF($B$3='Funding Weight Adjustments'!$I$2,$B$14*N70*AI70,IF($B$3='Funding Weight Adjustments'!$F$2,$B$15*T70*AI70+$B$16*U70*AI70,IF($B$3='Funding Weight Adjustments'!$G$2,$B$15*T70*AI70+$B$16*U70*AI70)))))))),IF($B$5="Sparsity&lt;100",IF(R70=0,0,IF($B$3='Funding Weight Adjustments'!$D$2,$B$14*N70*AI70,IF($B$3='Funding Weight Adjustments'!$E$2,$B$14*N70*AI70,IF($B$3='Funding Weight Adjustments'!$B$2,$B$15*T70*AI70+$B$16*U70*AI70,IF($B$3='Funding Weight Adjustments'!$C$2,$B$15*T70*AI70+$B$16*U70*AI70,IF($B$3='Funding Weight Adjustments'!$H$2,$B$14*N70*AI70,IF($B$3='Funding Weight Adjustments'!$I$2,$B$14*N70*AI70,IF($B$3='Funding Weight Adjustments'!$F$2,$B$15*T70*AI70+$B$16*U70*AI70,IF($B$3='Funding Weight Adjustments'!$G$2,$B$15*T70*AI70+$B$16*U70*AI70))))))))),IF($B$5="Sparsity&lt;55",IF(S70=0,0,IF($B$3='Funding Weight Adjustments'!$D$2,$B$14*N70*AI70,IF($B$3='Funding Weight Adjustments'!$E$2,$B$14*N70*AI70,IF($B$3='Funding Weight Adjustments'!$B$2,$B$15*T70*AI70+$B$16*U70*AI70,IF($B$3='Funding Weight Adjustments'!$C$2,$B$15*T70*AI70+$B$16*U70*AI70,IF($B$3='Funding Weight Adjustments'!$H$2,$B$14*N70*AI70,IF($B$3='Funding Weight Adjustments'!$I$2,$B$14*N70*AI70,IF($B$3='Funding Weight Adjustments'!$F$2,$B$15*T70*AI70+$B$16*U70*AI70,IF($B$3='Funding Weight Adjustments'!$G$2,$B$15*T70*AI70+$B$16*U70*AI70))))))))))))</f>
        <v>0</v>
      </c>
      <c r="AN70" s="84">
        <f t="shared" si="10"/>
        <v>25.268099999999997</v>
      </c>
      <c r="AO70" s="84">
        <f t="shared" si="28"/>
        <v>258.26257292681981</v>
      </c>
      <c r="AP70" s="84">
        <f t="shared" si="11"/>
        <v>138.46757631164425</v>
      </c>
      <c r="AQ70" s="85">
        <f t="shared" si="12"/>
        <v>26497.20641291279</v>
      </c>
      <c r="AR70" s="86">
        <f t="shared" si="13"/>
        <v>2.6079927571764556</v>
      </c>
      <c r="AS70" s="85">
        <f>IF(AO70="-","-",IF($B$3='Funding Weight Adjustments'!$D$2,AI70*$E$14,IF($B$3='Funding Weight Adjustments'!$E$2,AP70*$E$14,IF($B$3='Funding Weight Adjustments'!$B$2,AI70*$E$14,IF(Simulation!$B$3='Funding Weight Adjustments'!$C$2,AP70*$E$14,IF($B$3='Funding Weight Adjustments'!$H$2,AI70*$E$14,IF($B$3='Funding Weight Adjustments'!$I$2,AP70*$E$14,IF($B$3='Funding Weight Adjustments'!$F$2,AI70*$E$14,IF(Simulation!$B$3='Funding Weight Adjustments'!$G$2,AP70*$E$14)))))))))</f>
        <v>267242.42228147341</v>
      </c>
      <c r="AT70" s="85">
        <f t="shared" si="14"/>
        <v>41217.000113220216</v>
      </c>
      <c r="AU70" s="85">
        <f t="shared" si="15"/>
        <v>0</v>
      </c>
      <c r="AV70" s="85">
        <f>IF(AO70="-","-",IF($B$3='Funding Weight Adjustments'!$D$2,AO70*$E$16,IF($B$3='Funding Weight Adjustments'!$E$2,AO70*$E$16,IF($B$3='Funding Weight Adjustments'!$B$2,AO70*$E$16,IF(Simulation!$B$3='Funding Weight Adjustments'!$C$2,AO70*$E$16,IF($B$3='Funding Weight Adjustments'!$H$2,AO70*$E$16,IF($B$3='Funding Weight Adjustments'!$I$2,AO70*$E$16,IF($B$3='Funding Weight Adjustments'!$F$2,AO70*$E$16,IF(Simulation!$B$3='Funding Weight Adjustments'!$G$2,AO70*$E$16)))))))))</f>
        <v>2222592.8491684278</v>
      </c>
      <c r="AW70" s="85">
        <f t="shared" si="16"/>
        <v>2531052.2715631211</v>
      </c>
      <c r="AX70" s="85">
        <f t="shared" si="17"/>
        <v>1161.3681382011794</v>
      </c>
      <c r="AY70" s="85">
        <f t="shared" si="18"/>
        <v>179.11868286132813</v>
      </c>
      <c r="AZ70" s="85">
        <f t="shared" si="19"/>
        <v>0</v>
      </c>
      <c r="BA70" s="85">
        <f t="shared" si="20"/>
        <v>9658.8277309479272</v>
      </c>
      <c r="BB70" s="85">
        <f t="shared" si="21"/>
        <v>10999.314552010434</v>
      </c>
      <c r="BC70" s="85">
        <f t="shared" si="22"/>
        <v>-5562.0780261145665</v>
      </c>
      <c r="BD70" s="85">
        <f t="shared" si="29"/>
        <v>17253.96110826025</v>
      </c>
      <c r="BE70" s="86">
        <f t="shared" si="30"/>
        <v>1.6982245185295521</v>
      </c>
    </row>
    <row r="71" spans="1:57" x14ac:dyDescent="0.3">
      <c r="A71" s="76" t="str">
        <f>'Data Export'!A48</f>
        <v>T068</v>
      </c>
      <c r="B71" s="76" t="str">
        <f>'Data Export'!B48</f>
        <v>Enosburgh</v>
      </c>
      <c r="C71" s="76" t="str">
        <f>'Data Export'!C48</f>
        <v>20</v>
      </c>
      <c r="D71" s="76" t="str">
        <f>'Data Export'!D48</f>
        <v>Franklin Northeast SU</v>
      </c>
      <c r="E71" s="77">
        <f>'Data Export'!E48</f>
        <v>534.76</v>
      </c>
      <c r="F71" s="78">
        <f>'Data Export'!AU48</f>
        <v>0.40389999999999998</v>
      </c>
      <c r="G71" s="78">
        <f>'Data Export'!AT48</f>
        <v>2</v>
      </c>
      <c r="H71" s="79">
        <f>'Data Export'!AR48</f>
        <v>53.26</v>
      </c>
      <c r="I71" s="79">
        <f t="shared" si="1"/>
        <v>134.37041259765624</v>
      </c>
      <c r="J71" s="79">
        <f>'Data Export'!AV48</f>
        <v>75.159286499023438</v>
      </c>
      <c r="K71" s="79">
        <f>'Data Export'!AW48</f>
        <v>236.73030090332031</v>
      </c>
      <c r="L71" s="78">
        <f>'Data Export'!J48</f>
        <v>0.10088351368904114</v>
      </c>
      <c r="M71" s="78">
        <f>'Data Export'!K48</f>
        <v>6.5744936466217041E-2</v>
      </c>
      <c r="N71" s="76">
        <f>'Data Export'!L48</f>
        <v>0</v>
      </c>
      <c r="O71" s="77">
        <f>'Data Export'!P48</f>
        <v>0</v>
      </c>
      <c r="P71" s="77">
        <f>'Data Export'!Q48</f>
        <v>0</v>
      </c>
      <c r="Q71" s="77">
        <f>'Data Export'!R48</f>
        <v>1</v>
      </c>
      <c r="R71" s="77">
        <f t="shared" si="25"/>
        <v>1</v>
      </c>
      <c r="S71" s="77">
        <f t="shared" si="26"/>
        <v>0</v>
      </c>
      <c r="T71" s="80">
        <f>'Data Export'!Z48</f>
        <v>0</v>
      </c>
      <c r="U71" s="80">
        <f>'Data Export'!AA48</f>
        <v>0</v>
      </c>
      <c r="V71" s="81">
        <f>'Data Export'!AH48</f>
        <v>10951304</v>
      </c>
      <c r="W71" s="81">
        <f t="shared" si="2"/>
        <v>10951304.0840625</v>
      </c>
      <c r="X71" s="81">
        <f>'Data Export'!AI48</f>
        <v>1040.4144287109375</v>
      </c>
      <c r="Y71" s="81">
        <f t="shared" si="3"/>
        <v>556372.01989746094</v>
      </c>
      <c r="Z71" s="81">
        <f>'Data Export'!AJ48</f>
        <v>7646.265625</v>
      </c>
      <c r="AA71" s="81">
        <f t="shared" si="4"/>
        <v>4088917.0056249998</v>
      </c>
      <c r="AB71" s="81">
        <f>'Data Export'!AO48</f>
        <v>0</v>
      </c>
      <c r="AC71" s="81">
        <f t="shared" si="5"/>
        <v>0</v>
      </c>
      <c r="AD71" s="77">
        <f>'Data Export'!AK48</f>
        <v>550.24999999999989</v>
      </c>
      <c r="AE71" s="77">
        <f>'Data Export'!AL48</f>
        <v>513.41</v>
      </c>
      <c r="AF71" s="81">
        <f>'Data Export'!AN48</f>
        <v>20478.9140625</v>
      </c>
      <c r="AG71" s="81">
        <f t="shared" si="27"/>
        <v>13366.290252308097</v>
      </c>
      <c r="AH71" s="80">
        <f t="shared" si="6"/>
        <v>1.3155797492429231</v>
      </c>
      <c r="AI71" s="83">
        <f>'Data Export'!AS48</f>
        <v>499.52</v>
      </c>
      <c r="AJ71" s="84">
        <f t="shared" si="7"/>
        <v>535.39229607543939</v>
      </c>
      <c r="AK71" s="84">
        <f t="shared" si="8"/>
        <v>642.2474967030638</v>
      </c>
      <c r="AL71" s="84">
        <f t="shared" si="9"/>
        <v>3.16</v>
      </c>
      <c r="AM71" s="84">
        <f>IF($B$5="No",IF($B$3='Funding Weight Adjustments'!$D$2,$B$14*N71*AI71,IF($B$3='Funding Weight Adjustments'!$E$2,$B$14*N71*AI71,IF($B$3='Funding Weight Adjustments'!$B$2,$B$15*T71*AI71+$B$16*U71*AI71,IF($B$3='Funding Weight Adjustments'!$C$2,$B$15*T71*AI71+$B$16*U71*AI71,IF($B$3='Funding Weight Adjustments'!$H$2,$B$14*N71*AI71,IF($B$3='Funding Weight Adjustments'!$I$2,$B$14*N71*AI71,IF($B$3='Funding Weight Adjustments'!$F$2,$B$15*T71*AI71+$B$16*U71*AI71,IF($B$3='Funding Weight Adjustments'!$G$2,$B$15*T71*AI71+$B$16*U71*AI71)))))))),IF($B$5="Sparsity&lt;100",IF(R71=0,0,IF($B$3='Funding Weight Adjustments'!$D$2,$B$14*N71*AI71,IF($B$3='Funding Weight Adjustments'!$E$2,$B$14*N71*AI71,IF($B$3='Funding Weight Adjustments'!$B$2,$B$15*T71*AI71+$B$16*U71*AI71,IF($B$3='Funding Weight Adjustments'!$C$2,$B$15*T71*AI71+$B$16*U71*AI71,IF($B$3='Funding Weight Adjustments'!$H$2,$B$14*N71*AI71,IF($B$3='Funding Weight Adjustments'!$I$2,$B$14*N71*AI71,IF($B$3='Funding Weight Adjustments'!$F$2,$B$15*T71*AI71+$B$16*U71*AI71,IF($B$3='Funding Weight Adjustments'!$G$2,$B$15*T71*AI71+$B$16*U71*AI71))))))))),IF($B$5="Sparsity&lt;55",IF(S71=0,0,IF($B$3='Funding Weight Adjustments'!$D$2,$B$14*N71*AI71,IF($B$3='Funding Weight Adjustments'!$E$2,$B$14*N71*AI71,IF($B$3='Funding Weight Adjustments'!$B$2,$B$15*T71*AI71+$B$16*U71*AI71,IF($B$3='Funding Weight Adjustments'!$C$2,$B$15*T71*AI71+$B$16*U71*AI71,IF($B$3='Funding Weight Adjustments'!$H$2,$B$14*N71*AI71,IF($B$3='Funding Weight Adjustments'!$I$2,$B$14*N71*AI71,IF($B$3='Funding Weight Adjustments'!$F$2,$B$15*T71*AI71+$B$16*U71*AI71,IF($B$3='Funding Weight Adjustments'!$G$2,$B$15*T71*AI71+$B$16*U71*AI71))))))))))))</f>
        <v>0</v>
      </c>
      <c r="AN71" s="84">
        <f t="shared" si="10"/>
        <v>54.947199999999995</v>
      </c>
      <c r="AO71" s="84">
        <f t="shared" si="28"/>
        <v>1235.7469927785035</v>
      </c>
      <c r="AP71" s="84">
        <f t="shared" si="11"/>
        <v>662.54621831297095</v>
      </c>
      <c r="AQ71" s="85">
        <f t="shared" si="12"/>
        <v>10357.597536230858</v>
      </c>
      <c r="AR71" s="86">
        <f t="shared" si="13"/>
        <v>1.0194485764006751</v>
      </c>
      <c r="AS71" s="85">
        <f>IF(AO71="-","-",IF($B$3='Funding Weight Adjustments'!$D$2,AI71*$E$14,IF($B$3='Funding Weight Adjustments'!$E$2,AP71*$E$14,IF($B$3='Funding Weight Adjustments'!$B$2,AI71*$E$14,IF(Simulation!$B$3='Funding Weight Adjustments'!$C$2,AP71*$E$14,IF($B$3='Funding Weight Adjustments'!$H$2,AI71*$E$14,IF($B$3='Funding Weight Adjustments'!$I$2,AP71*$E$14,IF($B$3='Funding Weight Adjustments'!$F$2,AI71*$E$14,IF(Simulation!$B$3='Funding Weight Adjustments'!$G$2,AP71*$E$14)))))))))</f>
        <v>1278714.2013440339</v>
      </c>
      <c r="AT71" s="85">
        <f t="shared" si="14"/>
        <v>556372.01989746094</v>
      </c>
      <c r="AU71" s="85">
        <f t="shared" si="15"/>
        <v>0</v>
      </c>
      <c r="AV71" s="85">
        <f>IF(AO71="-","-",IF($B$3='Funding Weight Adjustments'!$D$2,AO71*$E$16,IF($B$3='Funding Weight Adjustments'!$E$2,AO71*$E$16,IF($B$3='Funding Weight Adjustments'!$B$2,AO71*$E$16,IF(Simulation!$B$3='Funding Weight Adjustments'!$C$2,AO71*$E$16,IF($B$3='Funding Weight Adjustments'!$H$2,AO71*$E$16,IF($B$3='Funding Weight Adjustments'!$I$2,AO71*$E$16,IF($B$3='Funding Weight Adjustments'!$F$2,AO71*$E$16,IF(Simulation!$B$3='Funding Weight Adjustments'!$G$2,AO71*$E$16)))))))))</f>
        <v>10634767.54840952</v>
      </c>
      <c r="AW71" s="85">
        <f t="shared" si="16"/>
        <v>12469853.769651014</v>
      </c>
      <c r="AX71" s="85">
        <f t="shared" si="17"/>
        <v>2391.1926870821189</v>
      </c>
      <c r="AY71" s="85">
        <f t="shared" si="18"/>
        <v>1040.4144287109375</v>
      </c>
      <c r="AZ71" s="85">
        <f t="shared" si="19"/>
        <v>0</v>
      </c>
      <c r="BA71" s="85">
        <f t="shared" si="20"/>
        <v>19886.991451136062</v>
      </c>
      <c r="BB71" s="85">
        <f t="shared" si="21"/>
        <v>23318.598566929119</v>
      </c>
      <c r="BC71" s="85">
        <f t="shared" si="22"/>
        <v>2839.6845044291185</v>
      </c>
      <c r="BD71" s="85">
        <f t="shared" si="29"/>
        <v>12649.588107779464</v>
      </c>
      <c r="BE71" s="86">
        <f t="shared" si="30"/>
        <v>1.2450381995845929</v>
      </c>
    </row>
    <row r="72" spans="1:57" x14ac:dyDescent="0.3">
      <c r="A72" s="76" t="str">
        <f>'Data Export'!A49</f>
        <v>T071</v>
      </c>
      <c r="B72" s="76" t="str">
        <f>'Data Export'!B49</f>
        <v>Fairfax</v>
      </c>
      <c r="C72" s="76" t="str">
        <f>'Data Export'!C49</f>
        <v>22</v>
      </c>
      <c r="D72" s="76" t="str">
        <f>'Data Export'!D49</f>
        <v>Franklin West SU</v>
      </c>
      <c r="E72" s="77">
        <f>'Data Export'!E49</f>
        <v>843.0200000000001</v>
      </c>
      <c r="F72" s="78">
        <f>'Data Export'!AU49</f>
        <v>9.9000000000000005E-2</v>
      </c>
      <c r="G72" s="78">
        <f>'Data Export'!AT49</f>
        <v>4</v>
      </c>
      <c r="H72" s="79">
        <f>'Data Export'!AR49</f>
        <v>46.76</v>
      </c>
      <c r="I72" s="79">
        <f t="shared" si="1"/>
        <v>329.11666381835937</v>
      </c>
      <c r="J72" s="79">
        <f>'Data Export'!AV49</f>
        <v>176.08197021484375</v>
      </c>
      <c r="K72" s="79">
        <f>'Data Export'!AW49</f>
        <v>243.43136596679688</v>
      </c>
      <c r="L72" s="78">
        <f>'Data Export'!J49</f>
        <v>0.12808625400066376</v>
      </c>
      <c r="M72" s="78">
        <f>'Data Export'!K49</f>
        <v>8.7568730115890503E-2</v>
      </c>
      <c r="N72" s="76">
        <f>'Data Export'!L49</f>
        <v>0</v>
      </c>
      <c r="O72" s="77">
        <f>'Data Export'!P49</f>
        <v>0</v>
      </c>
      <c r="P72" s="77">
        <f>'Data Export'!Q49</f>
        <v>0</v>
      </c>
      <c r="Q72" s="77">
        <f>'Data Export'!R49</f>
        <v>0</v>
      </c>
      <c r="R72" s="77">
        <f t="shared" si="25"/>
        <v>0</v>
      </c>
      <c r="S72" s="77">
        <f t="shared" si="26"/>
        <v>0</v>
      </c>
      <c r="T72" s="80">
        <f>'Data Export'!Z49</f>
        <v>0</v>
      </c>
      <c r="U72" s="80">
        <f>'Data Export'!AA49</f>
        <v>0</v>
      </c>
      <c r="V72" s="81">
        <f>'Data Export'!AH49</f>
        <v>12107122</v>
      </c>
      <c r="W72" s="81">
        <f t="shared" si="2"/>
        <v>12107122.288789064</v>
      </c>
      <c r="X72" s="81">
        <f>'Data Export'!AI49</f>
        <v>183.173583984375</v>
      </c>
      <c r="Y72" s="81">
        <f t="shared" si="3"/>
        <v>154418.99477050782</v>
      </c>
      <c r="Z72" s="81">
        <f>'Data Export'!AJ49</f>
        <v>2125.1357421875</v>
      </c>
      <c r="AA72" s="81">
        <f t="shared" si="4"/>
        <v>1791531.9333789065</v>
      </c>
      <c r="AB72" s="81">
        <f>'Data Export'!AO49</f>
        <v>0</v>
      </c>
      <c r="AC72" s="81">
        <f t="shared" si="5"/>
        <v>0</v>
      </c>
      <c r="AD72" s="77">
        <f>'Data Export'!AK49</f>
        <v>834.31</v>
      </c>
      <c r="AE72" s="77">
        <f>'Data Export'!AL49</f>
        <v>778.45</v>
      </c>
      <c r="AF72" s="81">
        <f>'Data Export'!AN49</f>
        <v>14361.607421875</v>
      </c>
      <c r="AG72" s="81">
        <f t="shared" si="27"/>
        <v>13251.44884759478</v>
      </c>
      <c r="AH72" s="80">
        <f t="shared" si="6"/>
        <v>1.3042764613774389</v>
      </c>
      <c r="AI72" s="83">
        <f>'Data Export'!AS49</f>
        <v>795.39</v>
      </c>
      <c r="AJ72" s="84">
        <f t="shared" si="7"/>
        <v>859.32472634277337</v>
      </c>
      <c r="AK72" s="84">
        <f t="shared" si="8"/>
        <v>252.66724928656566</v>
      </c>
      <c r="AL72" s="84">
        <f t="shared" si="9"/>
        <v>6.32</v>
      </c>
      <c r="AM72" s="84">
        <f>IF($B$5="No",IF($B$3='Funding Weight Adjustments'!$D$2,$B$14*N72*AI72,IF($B$3='Funding Weight Adjustments'!$E$2,$B$14*N72*AI72,IF($B$3='Funding Weight Adjustments'!$B$2,$B$15*T72*AI72+$B$16*U72*AI72,IF($B$3='Funding Weight Adjustments'!$C$2,$B$15*T72*AI72+$B$16*U72*AI72,IF($B$3='Funding Weight Adjustments'!$H$2,$B$14*N72*AI72,IF($B$3='Funding Weight Adjustments'!$I$2,$B$14*N72*AI72,IF($B$3='Funding Weight Adjustments'!$F$2,$B$15*T72*AI72+$B$16*U72*AI72,IF($B$3='Funding Weight Adjustments'!$G$2,$B$15*T72*AI72+$B$16*U72*AI72)))))))),IF($B$5="Sparsity&lt;100",IF(R72=0,0,IF($B$3='Funding Weight Adjustments'!$D$2,$B$14*N72*AI72,IF($B$3='Funding Weight Adjustments'!$E$2,$B$14*N72*AI72,IF($B$3='Funding Weight Adjustments'!$B$2,$B$15*T72*AI72+$B$16*U72*AI72,IF($B$3='Funding Weight Adjustments'!$C$2,$B$15*T72*AI72+$B$16*U72*AI72,IF($B$3='Funding Weight Adjustments'!$H$2,$B$14*N72*AI72,IF($B$3='Funding Weight Adjustments'!$I$2,$B$14*N72*AI72,IF($B$3='Funding Weight Adjustments'!$F$2,$B$15*T72*AI72+$B$16*U72*AI72,IF($B$3='Funding Weight Adjustments'!$G$2,$B$15*T72*AI72+$B$16*U72*AI72))))))))),IF($B$5="Sparsity&lt;55",IF(S72=0,0,IF($B$3='Funding Weight Adjustments'!$D$2,$B$14*N72*AI72,IF($B$3='Funding Weight Adjustments'!$E$2,$B$14*N72*AI72,IF($B$3='Funding Weight Adjustments'!$B$2,$B$15*T72*AI72+$B$16*U72*AI72,IF($B$3='Funding Weight Adjustments'!$C$2,$B$15*T72*AI72+$B$16*U72*AI72,IF($B$3='Funding Weight Adjustments'!$H$2,$B$14*N72*AI72,IF($B$3='Funding Weight Adjustments'!$I$2,$B$14*N72*AI72,IF($B$3='Funding Weight Adjustments'!$F$2,$B$15*T72*AI72+$B$16*U72*AI72,IF($B$3='Funding Weight Adjustments'!$G$2,$B$15*T72*AI72+$B$16*U72*AI72))))))))))))</f>
        <v>0</v>
      </c>
      <c r="AN72" s="84">
        <f t="shared" si="10"/>
        <v>0</v>
      </c>
      <c r="AO72" s="84">
        <f t="shared" si="28"/>
        <v>1118.311975629339</v>
      </c>
      <c r="AP72" s="84">
        <f t="shared" si="11"/>
        <v>599.58338938084842</v>
      </c>
      <c r="AQ72" s="85">
        <f t="shared" si="12"/>
        <v>17204.596621768342</v>
      </c>
      <c r="AR72" s="86">
        <f t="shared" si="13"/>
        <v>1.6933658092291675</v>
      </c>
      <c r="AS72" s="85">
        <f>IF(AO72="-","-",IF($B$3='Funding Weight Adjustments'!$D$2,AI72*$E$14,IF($B$3='Funding Weight Adjustments'!$E$2,AP72*$E$14,IF($B$3='Funding Weight Adjustments'!$B$2,AI72*$E$14,IF(Simulation!$B$3='Funding Weight Adjustments'!$C$2,AP72*$E$14,IF($B$3='Funding Weight Adjustments'!$H$2,AI72*$E$14,IF($B$3='Funding Weight Adjustments'!$I$2,AP72*$E$14,IF($B$3='Funding Weight Adjustments'!$F$2,AI72*$E$14,IF(Simulation!$B$3='Funding Weight Adjustments'!$G$2,AP72*$E$14)))))))))</f>
        <v>1157195.9415050375</v>
      </c>
      <c r="AT72" s="85">
        <f t="shared" si="14"/>
        <v>154418.99477050782</v>
      </c>
      <c r="AU72" s="85">
        <f t="shared" si="15"/>
        <v>0</v>
      </c>
      <c r="AV72" s="85">
        <f>IF(AO72="-","-",IF($B$3='Funding Weight Adjustments'!$D$2,AO72*$E$16,IF($B$3='Funding Weight Adjustments'!$E$2,AO72*$E$16,IF($B$3='Funding Weight Adjustments'!$B$2,AO72*$E$16,IF(Simulation!$B$3='Funding Weight Adjustments'!$C$2,AO72*$E$16,IF($B$3='Funding Weight Adjustments'!$H$2,AO72*$E$16,IF($B$3='Funding Weight Adjustments'!$I$2,AO72*$E$16,IF($B$3='Funding Weight Adjustments'!$F$2,AO72*$E$16,IF(Simulation!$B$3='Funding Weight Adjustments'!$G$2,AO72*$E$16)))))))))</f>
        <v>9624128.5448568705</v>
      </c>
      <c r="AW72" s="85">
        <f t="shared" si="16"/>
        <v>10935743.481132416</v>
      </c>
      <c r="AX72" s="85">
        <f t="shared" si="17"/>
        <v>1372.6791078563228</v>
      </c>
      <c r="AY72" s="85">
        <f t="shared" si="18"/>
        <v>183.173583984375</v>
      </c>
      <c r="AZ72" s="85">
        <f t="shared" si="19"/>
        <v>0</v>
      </c>
      <c r="BA72" s="85">
        <f t="shared" si="20"/>
        <v>11416.25174356109</v>
      </c>
      <c r="BB72" s="85">
        <f t="shared" si="21"/>
        <v>12972.104435401787</v>
      </c>
      <c r="BC72" s="85">
        <f t="shared" si="22"/>
        <v>-1389.5029864732132</v>
      </c>
      <c r="BD72" s="85">
        <f t="shared" si="29"/>
        <v>15250.942086965008</v>
      </c>
      <c r="BE72" s="86">
        <f t="shared" si="30"/>
        <v>1.5010769770634851</v>
      </c>
    </row>
    <row r="73" spans="1:57" x14ac:dyDescent="0.3">
      <c r="A73" s="76" t="str">
        <f>'Data Export'!A50</f>
        <v>T073</v>
      </c>
      <c r="B73" s="76" t="str">
        <f>'Data Export'!B50</f>
        <v>Fair Haven</v>
      </c>
      <c r="C73" s="76" t="str">
        <f>'Data Export'!C50</f>
        <v>4</v>
      </c>
      <c r="D73" s="76" t="str">
        <f>'Data Export'!D50</f>
        <v>Addison-Rutland SU</v>
      </c>
      <c r="E73" s="77">
        <f>'Data Export'!E50</f>
        <v>332.46000000000004</v>
      </c>
      <c r="F73" s="78">
        <f>'Data Export'!AU50</f>
        <v>0.33139999999999997</v>
      </c>
      <c r="G73" s="78">
        <f>'Data Export'!AT50</f>
        <v>1.36</v>
      </c>
      <c r="H73" s="79">
        <f>'Data Export'!AR50</f>
        <v>45.15</v>
      </c>
      <c r="I73" s="79">
        <f t="shared" si="1"/>
        <v>183.5113879394531</v>
      </c>
      <c r="J73" s="79">
        <f>'Data Export'!AV50</f>
        <v>95.858612060546875</v>
      </c>
      <c r="K73" s="79">
        <f>'Data Export'!AW50</f>
        <v>0</v>
      </c>
      <c r="L73" s="78">
        <f>'Data Export'!J50</f>
        <v>0.12899000942707062</v>
      </c>
      <c r="M73" s="78">
        <f>'Data Export'!K50</f>
        <v>8.3279997110366821E-2</v>
      </c>
      <c r="N73" s="76">
        <f>'Data Export'!L50</f>
        <v>0</v>
      </c>
      <c r="O73" s="77">
        <f>'Data Export'!P50</f>
        <v>0</v>
      </c>
      <c r="P73" s="77">
        <f>'Data Export'!Q50</f>
        <v>0</v>
      </c>
      <c r="Q73" s="77">
        <f>'Data Export'!R50</f>
        <v>0</v>
      </c>
      <c r="R73" s="77">
        <f t="shared" si="25"/>
        <v>0</v>
      </c>
      <c r="S73" s="77">
        <f t="shared" si="26"/>
        <v>0</v>
      </c>
      <c r="T73" s="80">
        <f>'Data Export'!Z50</f>
        <v>0</v>
      </c>
      <c r="U73" s="80">
        <f>'Data Export'!AA50</f>
        <v>0</v>
      </c>
      <c r="V73" s="81">
        <f>'Data Export'!AH50</f>
        <v>5270214</v>
      </c>
      <c r="W73" s="81">
        <f t="shared" si="2"/>
        <v>5270214.0355664073</v>
      </c>
      <c r="X73" s="81">
        <f>'Data Export'!AI50</f>
        <v>0</v>
      </c>
      <c r="Y73" s="81">
        <f t="shared" si="3"/>
        <v>0</v>
      </c>
      <c r="Z73" s="81">
        <f>'Data Export'!AJ50</f>
        <v>2153.041015625</v>
      </c>
      <c r="AA73" s="81">
        <f t="shared" si="4"/>
        <v>715800.01605468756</v>
      </c>
      <c r="AB73" s="81">
        <f>'Data Export'!AO50</f>
        <v>0</v>
      </c>
      <c r="AC73" s="81">
        <f t="shared" si="5"/>
        <v>0</v>
      </c>
      <c r="AD73" s="77">
        <f>'Data Export'!AK50</f>
        <v>333.94999999999993</v>
      </c>
      <c r="AE73" s="77">
        <f>'Data Export'!AL50</f>
        <v>311.58999999999997</v>
      </c>
      <c r="AF73" s="81">
        <f>'Data Export'!AN50</f>
        <v>15852.1748046875</v>
      </c>
      <c r="AG73" s="81">
        <f t="shared" si="27"/>
        <v>14616.688659814887</v>
      </c>
      <c r="AH73" s="80">
        <f t="shared" si="6"/>
        <v>1.4386504586431974</v>
      </c>
      <c r="AI73" s="83">
        <f>'Data Export'!AS50</f>
        <v>324.52</v>
      </c>
      <c r="AJ73" s="84">
        <f t="shared" si="7"/>
        <v>322.18648077392578</v>
      </c>
      <c r="AK73" s="84">
        <f t="shared" si="8"/>
        <v>317.11462119358265</v>
      </c>
      <c r="AL73" s="84">
        <f t="shared" si="9"/>
        <v>2.1488</v>
      </c>
      <c r="AM73" s="84">
        <f>IF($B$5="No",IF($B$3='Funding Weight Adjustments'!$D$2,$B$14*N73*AI73,IF($B$3='Funding Weight Adjustments'!$E$2,$B$14*N73*AI73,IF($B$3='Funding Weight Adjustments'!$B$2,$B$15*T73*AI73+$B$16*U73*AI73,IF($B$3='Funding Weight Adjustments'!$C$2,$B$15*T73*AI73+$B$16*U73*AI73,IF($B$3='Funding Weight Adjustments'!$H$2,$B$14*N73*AI73,IF($B$3='Funding Weight Adjustments'!$I$2,$B$14*N73*AI73,IF($B$3='Funding Weight Adjustments'!$F$2,$B$15*T73*AI73+$B$16*U73*AI73,IF($B$3='Funding Weight Adjustments'!$G$2,$B$15*T73*AI73+$B$16*U73*AI73)))))))),IF($B$5="Sparsity&lt;100",IF(R73=0,0,IF($B$3='Funding Weight Adjustments'!$D$2,$B$14*N73*AI73,IF($B$3='Funding Weight Adjustments'!$E$2,$B$14*N73*AI73,IF($B$3='Funding Weight Adjustments'!$B$2,$B$15*T73*AI73+$B$16*U73*AI73,IF($B$3='Funding Weight Adjustments'!$C$2,$B$15*T73*AI73+$B$16*U73*AI73,IF($B$3='Funding Weight Adjustments'!$H$2,$B$14*N73*AI73,IF($B$3='Funding Weight Adjustments'!$I$2,$B$14*N73*AI73,IF($B$3='Funding Weight Adjustments'!$F$2,$B$15*T73*AI73+$B$16*U73*AI73,IF($B$3='Funding Weight Adjustments'!$G$2,$B$15*T73*AI73+$B$16*U73*AI73))))))))),IF($B$5="Sparsity&lt;55",IF(S73=0,0,IF($B$3='Funding Weight Adjustments'!$D$2,$B$14*N73*AI73,IF($B$3='Funding Weight Adjustments'!$E$2,$B$14*N73*AI73,IF($B$3='Funding Weight Adjustments'!$B$2,$B$15*T73*AI73+$B$16*U73*AI73,IF($B$3='Funding Weight Adjustments'!$C$2,$B$15*T73*AI73+$B$16*U73*AI73,IF($B$3='Funding Weight Adjustments'!$H$2,$B$14*N73*AI73,IF($B$3='Funding Weight Adjustments'!$I$2,$B$14*N73*AI73,IF($B$3='Funding Weight Adjustments'!$F$2,$B$15*T73*AI73+$B$16*U73*AI73,IF($B$3='Funding Weight Adjustments'!$G$2,$B$15*T73*AI73+$B$16*U73*AI73))))))))))))</f>
        <v>0</v>
      </c>
      <c r="AN73" s="84">
        <f t="shared" si="10"/>
        <v>0</v>
      </c>
      <c r="AO73" s="84">
        <f t="shared" si="28"/>
        <v>641.44990196750848</v>
      </c>
      <c r="AP73" s="84">
        <f t="shared" si="11"/>
        <v>343.91360793865545</v>
      </c>
      <c r="AQ73" s="85">
        <f t="shared" si="12"/>
        <v>13242.901456589354</v>
      </c>
      <c r="AR73" s="86">
        <f t="shared" si="13"/>
        <v>1.3034351827351727</v>
      </c>
      <c r="AS73" s="85">
        <f>IF(AO73="-","-",IF($B$3='Funding Weight Adjustments'!$D$2,AI73*$E$14,IF($B$3='Funding Weight Adjustments'!$E$2,AP73*$E$14,IF($B$3='Funding Weight Adjustments'!$B$2,AI73*$E$14,IF(Simulation!$B$3='Funding Weight Adjustments'!$C$2,AP73*$E$14,IF($B$3='Funding Weight Adjustments'!$H$2,AI73*$E$14,IF($B$3='Funding Weight Adjustments'!$I$2,AP73*$E$14,IF($B$3='Funding Weight Adjustments'!$F$2,AI73*$E$14,IF(Simulation!$B$3='Funding Weight Adjustments'!$G$2,AP73*$E$14)))))))))</f>
        <v>663753.26332160505</v>
      </c>
      <c r="AT73" s="85">
        <f t="shared" si="14"/>
        <v>0</v>
      </c>
      <c r="AU73" s="85">
        <f t="shared" si="15"/>
        <v>0</v>
      </c>
      <c r="AV73" s="85">
        <f>IF(AO73="-","-",IF($B$3='Funding Weight Adjustments'!$D$2,AO73*$E$16,IF($B$3='Funding Weight Adjustments'!$E$2,AO73*$E$16,IF($B$3='Funding Weight Adjustments'!$B$2,AO73*$E$16,IF(Simulation!$B$3='Funding Weight Adjustments'!$C$2,AO73*$E$16,IF($B$3='Funding Weight Adjustments'!$H$2,AO73*$E$16,IF($B$3='Funding Weight Adjustments'!$I$2,AO73*$E$16,IF($B$3='Funding Weight Adjustments'!$F$2,AO73*$E$16,IF(Simulation!$B$3='Funding Weight Adjustments'!$G$2,AO73*$E$16)))))))))</f>
        <v>5520280.9646628452</v>
      </c>
      <c r="AW73" s="85">
        <f t="shared" si="16"/>
        <v>6184034.2279844508</v>
      </c>
      <c r="AX73" s="85">
        <f t="shared" si="17"/>
        <v>1996.4905953245652</v>
      </c>
      <c r="AY73" s="85">
        <f t="shared" si="18"/>
        <v>0</v>
      </c>
      <c r="AZ73" s="85">
        <f t="shared" si="19"/>
        <v>0</v>
      </c>
      <c r="BA73" s="85">
        <f t="shared" si="20"/>
        <v>16604.346281245398</v>
      </c>
      <c r="BB73" s="85">
        <f t="shared" si="21"/>
        <v>18600.836876569963</v>
      </c>
      <c r="BC73" s="85">
        <f t="shared" si="22"/>
        <v>2748.6620718824634</v>
      </c>
      <c r="BD73" s="85">
        <f t="shared" si="29"/>
        <v>15900.022813011641</v>
      </c>
      <c r="BE73" s="86">
        <f t="shared" si="30"/>
        <v>1.5649628752964213</v>
      </c>
    </row>
    <row r="74" spans="1:57" x14ac:dyDescent="0.3">
      <c r="A74" s="76" t="str">
        <f>'Data Export'!A51</f>
        <v>T077</v>
      </c>
      <c r="B74" s="76" t="str">
        <f>'Data Export'!B51</f>
        <v>Fletcher</v>
      </c>
      <c r="C74" s="76" t="str">
        <f>'Data Export'!C51</f>
        <v>22</v>
      </c>
      <c r="D74" s="76" t="str">
        <f>'Data Export'!D51</f>
        <v>Franklin West SU</v>
      </c>
      <c r="E74" s="77">
        <f>'Data Export'!E51</f>
        <v>224.5</v>
      </c>
      <c r="F74" s="78">
        <f>'Data Export'!AU51</f>
        <v>4.19E-2</v>
      </c>
      <c r="G74" s="78">
        <f>'Data Export'!AT51</f>
        <v>0</v>
      </c>
      <c r="H74" s="79">
        <f>'Data Export'!AR51</f>
        <v>30.5</v>
      </c>
      <c r="I74" s="79">
        <f t="shared" si="1"/>
        <v>165.2447338104248</v>
      </c>
      <c r="J74" s="79">
        <f>'Data Export'!AV51</f>
        <v>31.255266189575195</v>
      </c>
      <c r="K74" s="79">
        <f>'Data Export'!AW51</f>
        <v>0</v>
      </c>
      <c r="L74" s="78">
        <f>'Data Export'!J51</f>
        <v>0.10463201999664307</v>
      </c>
      <c r="M74" s="78">
        <f>'Data Export'!K51</f>
        <v>4.3760444968938828E-2</v>
      </c>
      <c r="N74" s="76">
        <f>'Data Export'!L51</f>
        <v>0</v>
      </c>
      <c r="O74" s="77">
        <f>'Data Export'!P51</f>
        <v>1</v>
      </c>
      <c r="P74" s="77">
        <f>'Data Export'!Q51</f>
        <v>0</v>
      </c>
      <c r="Q74" s="77">
        <f>'Data Export'!R51</f>
        <v>0</v>
      </c>
      <c r="R74" s="77">
        <f t="shared" si="25"/>
        <v>1</v>
      </c>
      <c r="S74" s="77">
        <f t="shared" si="26"/>
        <v>1</v>
      </c>
      <c r="T74" s="80">
        <f>'Data Export'!Z51</f>
        <v>0</v>
      </c>
      <c r="U74" s="80">
        <f>'Data Export'!AA51</f>
        <v>1</v>
      </c>
      <c r="V74" s="81">
        <f>'Data Export'!AH51</f>
        <v>3115600</v>
      </c>
      <c r="W74" s="81">
        <f t="shared" si="2"/>
        <v>3115600.0380859375</v>
      </c>
      <c r="X74" s="81">
        <f>'Data Export'!AI51</f>
        <v>425.49221801757813</v>
      </c>
      <c r="Y74" s="81">
        <f t="shared" si="3"/>
        <v>95523.002944946289</v>
      </c>
      <c r="Z74" s="81">
        <f>'Data Export'!AJ51</f>
        <v>963.23828125</v>
      </c>
      <c r="AA74" s="81">
        <f t="shared" si="4"/>
        <v>216246.994140625</v>
      </c>
      <c r="AB74" s="81">
        <f>'Data Export'!AO51</f>
        <v>0</v>
      </c>
      <c r="AC74" s="81">
        <f t="shared" si="5"/>
        <v>0</v>
      </c>
      <c r="AD74" s="77">
        <f>'Data Export'!AK51</f>
        <v>224.18</v>
      </c>
      <c r="AE74" s="77">
        <f>'Data Export'!AL51</f>
        <v>209.17</v>
      </c>
      <c r="AF74" s="81">
        <f>'Data Export'!AN51</f>
        <v>13877.951171875</v>
      </c>
      <c r="AG74" s="81">
        <f t="shared" si="27"/>
        <v>13861.227919612338</v>
      </c>
      <c r="AH74" s="80">
        <f t="shared" si="6"/>
        <v>1.3642940865760176</v>
      </c>
      <c r="AI74" s="83">
        <f>'Data Export'!AS51</f>
        <v>227</v>
      </c>
      <c r="AJ74" s="84">
        <f t="shared" si="7"/>
        <v>217.7187112236023</v>
      </c>
      <c r="AK74" s="84">
        <f t="shared" si="8"/>
        <v>27.093569580798743</v>
      </c>
      <c r="AL74" s="84">
        <f t="shared" si="9"/>
        <v>0</v>
      </c>
      <c r="AM74" s="84">
        <f>IF($B$5="No",IF($B$3='Funding Weight Adjustments'!$D$2,$B$14*N74*AI74,IF($B$3='Funding Weight Adjustments'!$E$2,$B$14*N74*AI74,IF($B$3='Funding Weight Adjustments'!$B$2,$B$15*T74*AI74+$B$16*U74*AI74,IF($B$3='Funding Weight Adjustments'!$C$2,$B$15*T74*AI74+$B$16*U74*AI74,IF($B$3='Funding Weight Adjustments'!$H$2,$B$14*N74*AI74,IF($B$3='Funding Weight Adjustments'!$I$2,$B$14*N74*AI74,IF($B$3='Funding Weight Adjustments'!$F$2,$B$15*T74*AI74+$B$16*U74*AI74,IF($B$3='Funding Weight Adjustments'!$G$2,$B$15*T74*AI74+$B$16*U74*AI74)))))))),IF($B$5="Sparsity&lt;100",IF(R74=0,0,IF($B$3='Funding Weight Adjustments'!$D$2,$B$14*N74*AI74,IF($B$3='Funding Weight Adjustments'!$E$2,$B$14*N74*AI74,IF($B$3='Funding Weight Adjustments'!$B$2,$B$15*T74*AI74+$B$16*U74*AI74,IF($B$3='Funding Weight Adjustments'!$C$2,$B$15*T74*AI74+$B$16*U74*AI74,IF($B$3='Funding Weight Adjustments'!$H$2,$B$14*N74*AI74,IF($B$3='Funding Weight Adjustments'!$I$2,$B$14*N74*AI74,IF($B$3='Funding Weight Adjustments'!$F$2,$B$15*T74*AI74+$B$16*U74*AI74,IF($B$3='Funding Weight Adjustments'!$G$2,$B$15*T74*AI74+$B$16*U74*AI74))))))))),IF($B$5="Sparsity&lt;55",IF(S74=0,0,IF($B$3='Funding Weight Adjustments'!$D$2,$B$14*N74*AI74,IF($B$3='Funding Weight Adjustments'!$E$2,$B$14*N74*AI74,IF($B$3='Funding Weight Adjustments'!$B$2,$B$15*T74*AI74+$B$16*U74*AI74,IF($B$3='Funding Weight Adjustments'!$C$2,$B$15*T74*AI74+$B$16*U74*AI74,IF($B$3='Funding Weight Adjustments'!$H$2,$B$14*N74*AI74,IF($B$3='Funding Weight Adjustments'!$I$2,$B$14*N74*AI74,IF($B$3='Funding Weight Adjustments'!$F$2,$B$15*T74*AI74+$B$16*U74*AI74,IF($B$3='Funding Weight Adjustments'!$G$2,$B$15*T74*AI74+$B$16*U74*AI74))))))))))))</f>
        <v>27.24</v>
      </c>
      <c r="AN74" s="84">
        <f t="shared" si="10"/>
        <v>52.21</v>
      </c>
      <c r="AO74" s="84">
        <f t="shared" si="28"/>
        <v>324.26228080440103</v>
      </c>
      <c r="AP74" s="84">
        <f t="shared" si="11"/>
        <v>173.85334469270481</v>
      </c>
      <c r="AQ74" s="85">
        <f t="shared" si="12"/>
        <v>16677.004685012394</v>
      </c>
      <c r="AR74" s="86">
        <f t="shared" si="13"/>
        <v>1.6414374689972828</v>
      </c>
      <c r="AS74" s="85">
        <f>IF(AO74="-","-",IF($B$3='Funding Weight Adjustments'!$D$2,AI74*$E$14,IF($B$3='Funding Weight Adjustments'!$E$2,AP74*$E$14,IF($B$3='Funding Weight Adjustments'!$B$2,AI74*$E$14,IF(Simulation!$B$3='Funding Weight Adjustments'!$C$2,AP74*$E$14,IF($B$3='Funding Weight Adjustments'!$H$2,AI74*$E$14,IF($B$3='Funding Weight Adjustments'!$I$2,AP74*$E$14,IF($B$3='Funding Weight Adjustments'!$F$2,AI74*$E$14,IF(Simulation!$B$3='Funding Weight Adjustments'!$G$2,AP74*$E$14)))))))))</f>
        <v>335536.95525692031</v>
      </c>
      <c r="AT74" s="85">
        <f t="shared" si="14"/>
        <v>95523.002944946289</v>
      </c>
      <c r="AU74" s="85">
        <f t="shared" si="15"/>
        <v>0</v>
      </c>
      <c r="AV74" s="85">
        <f>IF(AO74="-","-",IF($B$3='Funding Weight Adjustments'!$D$2,AO74*$E$16,IF($B$3='Funding Weight Adjustments'!$E$2,AO74*$E$16,IF($B$3='Funding Weight Adjustments'!$B$2,AO74*$E$16,IF(Simulation!$B$3='Funding Weight Adjustments'!$C$2,AO74*$E$16,IF($B$3='Funding Weight Adjustments'!$H$2,AO74*$E$16,IF($B$3='Funding Weight Adjustments'!$I$2,AO74*$E$16,IF($B$3='Funding Weight Adjustments'!$F$2,AO74*$E$16,IF(Simulation!$B$3='Funding Weight Adjustments'!$G$2,AO74*$E$16)))))))))</f>
        <v>2790582.5393256722</v>
      </c>
      <c r="AW74" s="85">
        <f t="shared" si="16"/>
        <v>3221642.4975275388</v>
      </c>
      <c r="AX74" s="85">
        <f t="shared" si="17"/>
        <v>1494.5966826588879</v>
      </c>
      <c r="AY74" s="85">
        <f t="shared" si="18"/>
        <v>425.49221801757813</v>
      </c>
      <c r="AZ74" s="85">
        <f t="shared" si="19"/>
        <v>0</v>
      </c>
      <c r="BA74" s="85">
        <f t="shared" si="20"/>
        <v>12430.211756461791</v>
      </c>
      <c r="BB74" s="85">
        <f t="shared" si="21"/>
        <v>14350.300657138258</v>
      </c>
      <c r="BC74" s="85">
        <f t="shared" si="22"/>
        <v>472.34948526325752</v>
      </c>
      <c r="BD74" s="85">
        <f t="shared" si="29"/>
        <v>17286.95820433661</v>
      </c>
      <c r="BE74" s="86">
        <f t="shared" si="30"/>
        <v>1.7014722642063593</v>
      </c>
    </row>
    <row r="75" spans="1:57" x14ac:dyDescent="0.3">
      <c r="A75" s="76" t="str">
        <f>'Data Export'!A52</f>
        <v>T078</v>
      </c>
      <c r="B75" s="76" t="str">
        <f>'Data Export'!B52</f>
        <v>Franklin</v>
      </c>
      <c r="C75" s="76" t="str">
        <f>'Data Export'!C52</f>
        <v>21</v>
      </c>
      <c r="D75" s="76" t="str">
        <f>'Data Export'!D52</f>
        <v>Franklin Northwest SU</v>
      </c>
      <c r="E75" s="77">
        <f>'Data Export'!E52</f>
        <v>122.91</v>
      </c>
      <c r="F75" s="78">
        <f>'Data Export'!AU52</f>
        <v>0.17480000000000001</v>
      </c>
      <c r="G75" s="78">
        <f>'Data Export'!AT52</f>
        <v>0</v>
      </c>
      <c r="H75" s="79">
        <f>'Data Export'!AR52</f>
        <v>23.5</v>
      </c>
      <c r="I75" s="79">
        <f t="shared" si="1"/>
        <v>98.516415939331068</v>
      </c>
      <c r="J75" s="79">
        <f>'Data Export'!AV52</f>
        <v>16.093584060668945</v>
      </c>
      <c r="K75" s="79">
        <f>'Data Export'!AW52</f>
        <v>0</v>
      </c>
      <c r="L75" s="78">
        <f>'Data Export'!J52</f>
        <v>8.0815151333808899E-2</v>
      </c>
      <c r="M75" s="78">
        <f>'Data Export'!K52</f>
        <v>7.8197196125984192E-2</v>
      </c>
      <c r="N75" s="76">
        <f>'Data Export'!L52</f>
        <v>0</v>
      </c>
      <c r="O75" s="77">
        <f>'Data Export'!P52</f>
        <v>1</v>
      </c>
      <c r="P75" s="77">
        <f>'Data Export'!Q52</f>
        <v>0</v>
      </c>
      <c r="Q75" s="77">
        <f>'Data Export'!R52</f>
        <v>0</v>
      </c>
      <c r="R75" s="77">
        <f t="shared" si="25"/>
        <v>1</v>
      </c>
      <c r="S75" s="77">
        <f t="shared" si="26"/>
        <v>1</v>
      </c>
      <c r="T75" s="80">
        <f>'Data Export'!Z52</f>
        <v>0</v>
      </c>
      <c r="U75" s="80">
        <f>'Data Export'!AA52</f>
        <v>1</v>
      </c>
      <c r="V75" s="81">
        <f>'Data Export'!AH52</f>
        <v>1712062</v>
      </c>
      <c r="W75" s="81">
        <f t="shared" si="2"/>
        <v>1712062.0018652342</v>
      </c>
      <c r="X75" s="81">
        <f>'Data Export'!AI52</f>
        <v>390.16354370117188</v>
      </c>
      <c r="Y75" s="81">
        <f t="shared" si="3"/>
        <v>47955.001156311031</v>
      </c>
      <c r="Z75" s="81">
        <f>'Data Export'!AJ52</f>
        <v>1072.158203125</v>
      </c>
      <c r="AA75" s="81">
        <f t="shared" si="4"/>
        <v>131778.96474609376</v>
      </c>
      <c r="AB75" s="81">
        <f>'Data Export'!AO52</f>
        <v>0</v>
      </c>
      <c r="AC75" s="81">
        <f t="shared" si="5"/>
        <v>0</v>
      </c>
      <c r="AD75" s="77">
        <f>'Data Export'!AK52</f>
        <v>130.9</v>
      </c>
      <c r="AE75" s="77">
        <f>'Data Export'!AL52</f>
        <v>122.14</v>
      </c>
      <c r="AF75" s="81">
        <f>'Data Export'!AN52</f>
        <v>13929.3955078125</v>
      </c>
      <c r="AG75" s="81">
        <f t="shared" si="27"/>
        <v>12938.292427698872</v>
      </c>
      <c r="AH75" s="80">
        <f t="shared" si="6"/>
        <v>1.2734539791042196</v>
      </c>
      <c r="AI75" s="83">
        <f>'Data Export'!AS52</f>
        <v>138.11000000000001</v>
      </c>
      <c r="AJ75" s="84">
        <f t="shared" si="7"/>
        <v>129.12152433395386</v>
      </c>
      <c r="AK75" s="84">
        <f t="shared" si="8"/>
        <v>67.034214087118158</v>
      </c>
      <c r="AL75" s="84">
        <f t="shared" si="9"/>
        <v>0</v>
      </c>
      <c r="AM75" s="84">
        <f>IF($B$5="No",IF($B$3='Funding Weight Adjustments'!$D$2,$B$14*N75*AI75,IF($B$3='Funding Weight Adjustments'!$E$2,$B$14*N75*AI75,IF($B$3='Funding Weight Adjustments'!$B$2,$B$15*T75*AI75+$B$16*U75*AI75,IF($B$3='Funding Weight Adjustments'!$C$2,$B$15*T75*AI75+$B$16*U75*AI75,IF($B$3='Funding Weight Adjustments'!$H$2,$B$14*N75*AI75,IF($B$3='Funding Weight Adjustments'!$I$2,$B$14*N75*AI75,IF($B$3='Funding Weight Adjustments'!$F$2,$B$15*T75*AI75+$B$16*U75*AI75,IF($B$3='Funding Weight Adjustments'!$G$2,$B$15*T75*AI75+$B$16*U75*AI75)))))))),IF($B$5="Sparsity&lt;100",IF(R75=0,0,IF($B$3='Funding Weight Adjustments'!$D$2,$B$14*N75*AI75,IF($B$3='Funding Weight Adjustments'!$E$2,$B$14*N75*AI75,IF($B$3='Funding Weight Adjustments'!$B$2,$B$15*T75*AI75+$B$16*U75*AI75,IF($B$3='Funding Weight Adjustments'!$C$2,$B$15*T75*AI75+$B$16*U75*AI75,IF($B$3='Funding Weight Adjustments'!$H$2,$B$14*N75*AI75,IF($B$3='Funding Weight Adjustments'!$I$2,$B$14*N75*AI75,IF($B$3='Funding Weight Adjustments'!$F$2,$B$15*T75*AI75+$B$16*U75*AI75,IF($B$3='Funding Weight Adjustments'!$G$2,$B$15*T75*AI75+$B$16*U75*AI75))))))))),IF($B$5="Sparsity&lt;55",IF(S75=0,0,IF($B$3='Funding Weight Adjustments'!$D$2,$B$14*N75*AI75,IF($B$3='Funding Weight Adjustments'!$E$2,$B$14*N75*AI75,IF($B$3='Funding Weight Adjustments'!$B$2,$B$15*T75*AI75+$B$16*U75*AI75,IF($B$3='Funding Weight Adjustments'!$C$2,$B$15*T75*AI75+$B$16*U75*AI75,IF($B$3='Funding Weight Adjustments'!$H$2,$B$14*N75*AI75,IF($B$3='Funding Weight Adjustments'!$I$2,$B$14*N75*AI75,IF($B$3='Funding Weight Adjustments'!$F$2,$B$15*T75*AI75+$B$16*U75*AI75,IF($B$3='Funding Weight Adjustments'!$G$2,$B$15*T75*AI75+$B$16*U75*AI75))))))))))))</f>
        <v>16.5732</v>
      </c>
      <c r="AN75" s="84">
        <f t="shared" si="10"/>
        <v>31.765300000000003</v>
      </c>
      <c r="AO75" s="84">
        <f t="shared" si="28"/>
        <v>244.49423842107203</v>
      </c>
      <c r="AP75" s="84">
        <f t="shared" si="11"/>
        <v>131.08567855056572</v>
      </c>
      <c r="AQ75" s="85">
        <f t="shared" si="12"/>
        <v>12055.344676798948</v>
      </c>
      <c r="AR75" s="86">
        <f t="shared" si="13"/>
        <v>1.1865496729132823</v>
      </c>
      <c r="AS75" s="85">
        <f>IF(AO75="-","-",IF($B$3='Funding Weight Adjustments'!$D$2,AI75*$E$14,IF($B$3='Funding Weight Adjustments'!$E$2,AP75*$E$14,IF($B$3='Funding Weight Adjustments'!$B$2,AI75*$E$14,IF(Simulation!$B$3='Funding Weight Adjustments'!$C$2,AP75*$E$14,IF($B$3='Funding Weight Adjustments'!$H$2,AI75*$E$14,IF($B$3='Funding Weight Adjustments'!$I$2,AP75*$E$14,IF($B$3='Funding Weight Adjustments'!$F$2,AI75*$E$14,IF(Simulation!$B$3='Funding Weight Adjustments'!$G$2,AP75*$E$14)))))))))</f>
        <v>252995.35960259184</v>
      </c>
      <c r="AT75" s="85">
        <f t="shared" si="14"/>
        <v>47955.001156311031</v>
      </c>
      <c r="AU75" s="85">
        <f t="shared" si="15"/>
        <v>0</v>
      </c>
      <c r="AV75" s="85">
        <f>IF(AO75="-","-",IF($B$3='Funding Weight Adjustments'!$D$2,AO75*$E$16,IF($B$3='Funding Weight Adjustments'!$E$2,AO75*$E$16,IF($B$3='Funding Weight Adjustments'!$B$2,AO75*$E$16,IF(Simulation!$B$3='Funding Weight Adjustments'!$C$2,AO75*$E$16,IF($B$3='Funding Weight Adjustments'!$H$2,AO75*$E$16,IF($B$3='Funding Weight Adjustments'!$I$2,AO75*$E$16,IF($B$3='Funding Weight Adjustments'!$F$2,AO75*$E$16,IF(Simulation!$B$3='Funding Weight Adjustments'!$G$2,AO75*$E$16)))))))))</f>
        <v>2104103.3542693546</v>
      </c>
      <c r="AW75" s="85">
        <f t="shared" si="16"/>
        <v>2405053.7150282576</v>
      </c>
      <c r="AX75" s="85">
        <f t="shared" si="17"/>
        <v>2058.3789732535338</v>
      </c>
      <c r="AY75" s="85">
        <f t="shared" si="18"/>
        <v>390.16354370117188</v>
      </c>
      <c r="AZ75" s="85">
        <f t="shared" si="19"/>
        <v>0</v>
      </c>
      <c r="BA75" s="85">
        <f t="shared" si="20"/>
        <v>17119.057475139165</v>
      </c>
      <c r="BB75" s="85">
        <f t="shared" si="21"/>
        <v>19567.59999209387</v>
      </c>
      <c r="BC75" s="85">
        <f t="shared" si="22"/>
        <v>5638.2044842813702</v>
      </c>
      <c r="BD75" s="85">
        <f t="shared" si="29"/>
        <v>17341.900163451173</v>
      </c>
      <c r="BE75" s="86">
        <f t="shared" si="30"/>
        <v>1.7068799373475565</v>
      </c>
    </row>
    <row r="76" spans="1:57" x14ac:dyDescent="0.3">
      <c r="A76" s="76" t="str">
        <f>'Data Export'!A53</f>
        <v>T079</v>
      </c>
      <c r="B76" s="76" t="str">
        <f>'Data Export'!B53</f>
        <v>Georgia</v>
      </c>
      <c r="C76" s="76" t="str">
        <f>'Data Export'!C53</f>
        <v>22</v>
      </c>
      <c r="D76" s="76" t="str">
        <f>'Data Export'!D53</f>
        <v>Franklin West SU</v>
      </c>
      <c r="E76" s="77">
        <f>'Data Export'!E53</f>
        <v>881.69999999999993</v>
      </c>
      <c r="F76" s="78">
        <f>'Data Export'!AU53</f>
        <v>5.1400000000000001E-2</v>
      </c>
      <c r="G76" s="78">
        <f>'Data Export'!AT53</f>
        <v>4</v>
      </c>
      <c r="H76" s="79">
        <f>'Data Export'!AR53</f>
        <v>72.489999999999995</v>
      </c>
      <c r="I76" s="79">
        <f t="shared" si="1"/>
        <v>539.74506103515614</v>
      </c>
      <c r="J76" s="79">
        <f>'Data Export'!AV53</f>
        <v>272.37493896484375</v>
      </c>
      <c r="K76" s="79">
        <f>'Data Export'!AW53</f>
        <v>0</v>
      </c>
      <c r="L76" s="78">
        <f>'Data Export'!J53</f>
        <v>7.095327228307724E-2</v>
      </c>
      <c r="M76" s="78">
        <f>'Data Export'!K53</f>
        <v>4.8995565623044968E-2</v>
      </c>
      <c r="N76" s="76">
        <f>'Data Export'!L53</f>
        <v>0</v>
      </c>
      <c r="O76" s="77">
        <f>'Data Export'!P53</f>
        <v>0</v>
      </c>
      <c r="P76" s="77">
        <f>'Data Export'!Q53</f>
        <v>0</v>
      </c>
      <c r="Q76" s="77">
        <f>'Data Export'!R53</f>
        <v>1</v>
      </c>
      <c r="R76" s="77">
        <f t="shared" si="25"/>
        <v>1</v>
      </c>
      <c r="S76" s="77">
        <f t="shared" si="26"/>
        <v>0</v>
      </c>
      <c r="T76" s="80">
        <f>'Data Export'!Z53</f>
        <v>0</v>
      </c>
      <c r="U76" s="80">
        <f>'Data Export'!AA53</f>
        <v>0</v>
      </c>
      <c r="V76" s="81">
        <f>'Data Export'!AH53</f>
        <v>12563174</v>
      </c>
      <c r="W76" s="81">
        <f t="shared" si="2"/>
        <v>12563173.676074218</v>
      </c>
      <c r="X76" s="81">
        <f>'Data Export'!AI53</f>
        <v>138.69003295898438</v>
      </c>
      <c r="Y76" s="81">
        <f t="shared" si="3"/>
        <v>122283.00205993651</v>
      </c>
      <c r="Z76" s="81">
        <f>'Data Export'!AJ53</f>
        <v>1069.2216796875</v>
      </c>
      <c r="AA76" s="81">
        <f t="shared" si="4"/>
        <v>942732.75498046866</v>
      </c>
      <c r="AB76" s="81">
        <f>'Data Export'!AO53</f>
        <v>0</v>
      </c>
      <c r="AC76" s="81">
        <f t="shared" si="5"/>
        <v>0</v>
      </c>
      <c r="AD76" s="77">
        <f>'Data Export'!AK53</f>
        <v>905.62999999999988</v>
      </c>
      <c r="AE76" s="77">
        <f>'Data Export'!AL53</f>
        <v>845</v>
      </c>
      <c r="AF76" s="81">
        <f>'Data Export'!AN53</f>
        <v>14248.8076171875</v>
      </c>
      <c r="AG76" s="81">
        <f t="shared" si="27"/>
        <v>13752.001090051774</v>
      </c>
      <c r="AH76" s="80">
        <f t="shared" si="6"/>
        <v>1.3535434143751746</v>
      </c>
      <c r="AI76" s="83">
        <f>'Data Export'!AS53</f>
        <v>884.6099999999999</v>
      </c>
      <c r="AJ76" s="84">
        <f t="shared" si="7"/>
        <v>908.11163596191398</v>
      </c>
      <c r="AK76" s="84">
        <f t="shared" si="8"/>
        <v>138.63050612267386</v>
      </c>
      <c r="AL76" s="84">
        <f t="shared" si="9"/>
        <v>6.32</v>
      </c>
      <c r="AM76" s="84">
        <f>IF($B$5="No",IF($B$3='Funding Weight Adjustments'!$D$2,$B$14*N76*AI76,IF($B$3='Funding Weight Adjustments'!$E$2,$B$14*N76*AI76,IF($B$3='Funding Weight Adjustments'!$B$2,$B$15*T76*AI76+$B$16*U76*AI76,IF($B$3='Funding Weight Adjustments'!$C$2,$B$15*T76*AI76+$B$16*U76*AI76,IF($B$3='Funding Weight Adjustments'!$H$2,$B$14*N76*AI76,IF($B$3='Funding Weight Adjustments'!$I$2,$B$14*N76*AI76,IF($B$3='Funding Weight Adjustments'!$F$2,$B$15*T76*AI76+$B$16*U76*AI76,IF($B$3='Funding Weight Adjustments'!$G$2,$B$15*T76*AI76+$B$16*U76*AI76)))))))),IF($B$5="Sparsity&lt;100",IF(R76=0,0,IF($B$3='Funding Weight Adjustments'!$D$2,$B$14*N76*AI76,IF($B$3='Funding Weight Adjustments'!$E$2,$B$14*N76*AI76,IF($B$3='Funding Weight Adjustments'!$B$2,$B$15*T76*AI76+$B$16*U76*AI76,IF($B$3='Funding Weight Adjustments'!$C$2,$B$15*T76*AI76+$B$16*U76*AI76,IF($B$3='Funding Weight Adjustments'!$H$2,$B$14*N76*AI76,IF($B$3='Funding Weight Adjustments'!$I$2,$B$14*N76*AI76,IF($B$3='Funding Weight Adjustments'!$F$2,$B$15*T76*AI76+$B$16*U76*AI76,IF($B$3='Funding Weight Adjustments'!$G$2,$B$15*T76*AI76+$B$16*U76*AI76))))))))),IF($B$5="Sparsity&lt;55",IF(S76=0,0,IF($B$3='Funding Weight Adjustments'!$D$2,$B$14*N76*AI76,IF($B$3='Funding Weight Adjustments'!$E$2,$B$14*N76*AI76,IF($B$3='Funding Weight Adjustments'!$B$2,$B$15*T76*AI76+$B$16*U76*AI76,IF($B$3='Funding Weight Adjustments'!$C$2,$B$15*T76*AI76+$B$16*U76*AI76,IF($B$3='Funding Weight Adjustments'!$H$2,$B$14*N76*AI76,IF($B$3='Funding Weight Adjustments'!$I$2,$B$14*N76*AI76,IF($B$3='Funding Weight Adjustments'!$F$2,$B$15*T76*AI76+$B$16*U76*AI76,IF($B$3='Funding Weight Adjustments'!$G$2,$B$15*T76*AI76+$B$16*U76*AI76))))))))))))</f>
        <v>0</v>
      </c>
      <c r="AN76" s="84">
        <f t="shared" si="10"/>
        <v>97.307099999999991</v>
      </c>
      <c r="AO76" s="84">
        <f t="shared" si="28"/>
        <v>1150.3692420845878</v>
      </c>
      <c r="AP76" s="84">
        <f t="shared" si="11"/>
        <v>616.77090493499975</v>
      </c>
      <c r="AQ76" s="85">
        <f t="shared" si="12"/>
        <v>18840.773499713647</v>
      </c>
      <c r="AR76" s="86">
        <f t="shared" si="13"/>
        <v>1.8544068405229968</v>
      </c>
      <c r="AS76" s="85">
        <f>IF(AO76="-","-",IF($B$3='Funding Weight Adjustments'!$D$2,AI76*$E$14,IF($B$3='Funding Weight Adjustments'!$E$2,AP76*$E$14,IF($B$3='Funding Weight Adjustments'!$B$2,AI76*$E$14,IF(Simulation!$B$3='Funding Weight Adjustments'!$C$2,AP76*$E$14,IF($B$3='Funding Weight Adjustments'!$H$2,AI76*$E$14,IF($B$3='Funding Weight Adjustments'!$I$2,AP76*$E$14,IF($B$3='Funding Weight Adjustments'!$F$2,AI76*$E$14,IF(Simulation!$B$3='Funding Weight Adjustments'!$G$2,AP76*$E$14)))))))))</f>
        <v>1190367.8465245494</v>
      </c>
      <c r="AT76" s="85">
        <f t="shared" si="14"/>
        <v>122283.00205993651</v>
      </c>
      <c r="AU76" s="85">
        <f t="shared" si="15"/>
        <v>0</v>
      </c>
      <c r="AV76" s="85">
        <f>IF(AO76="-","-",IF($B$3='Funding Weight Adjustments'!$D$2,AO76*$E$16,IF($B$3='Funding Weight Adjustments'!$E$2,AO76*$E$16,IF($B$3='Funding Weight Adjustments'!$B$2,AO76*$E$16,IF(Simulation!$B$3='Funding Weight Adjustments'!$C$2,AO76*$E$16,IF($B$3='Funding Weight Adjustments'!$H$2,AO76*$E$16,IF($B$3='Funding Weight Adjustments'!$I$2,AO76*$E$16,IF($B$3='Funding Weight Adjustments'!$F$2,AO76*$E$16,IF(Simulation!$B$3='Funding Weight Adjustments'!$G$2,AO76*$E$16)))))))))</f>
        <v>9900011.5362631101</v>
      </c>
      <c r="AW76" s="85">
        <f t="shared" si="16"/>
        <v>11212662.384847596</v>
      </c>
      <c r="AX76" s="85">
        <f t="shared" si="17"/>
        <v>1350.0826205336843</v>
      </c>
      <c r="AY76" s="85">
        <f t="shared" si="18"/>
        <v>138.69003295898438</v>
      </c>
      <c r="AZ76" s="85">
        <f t="shared" si="19"/>
        <v>0</v>
      </c>
      <c r="BA76" s="85">
        <f t="shared" si="20"/>
        <v>11228.32203273575</v>
      </c>
      <c r="BB76" s="85">
        <f t="shared" si="21"/>
        <v>12717.09468622842</v>
      </c>
      <c r="BC76" s="85">
        <f t="shared" si="22"/>
        <v>-1531.71293095908</v>
      </c>
      <c r="BD76" s="85">
        <f t="shared" si="29"/>
        <v>16651.125316862108</v>
      </c>
      <c r="BE76" s="86">
        <f t="shared" si="30"/>
        <v>1.6388902870927271</v>
      </c>
    </row>
    <row r="77" spans="1:57" x14ac:dyDescent="0.3">
      <c r="A77" s="76" t="str">
        <f>'Data Export'!A54</f>
        <v>T080</v>
      </c>
      <c r="B77" s="76" t="str">
        <f>'Data Export'!B54</f>
        <v>Glover</v>
      </c>
      <c r="C77" s="76" t="str">
        <f>'Data Export'!C54</f>
        <v>34</v>
      </c>
      <c r="D77" s="76" t="str">
        <f>'Data Export'!D54</f>
        <v>Orleans Central SU</v>
      </c>
      <c r="E77" s="77">
        <f>'Data Export'!E54</f>
        <v>120.4</v>
      </c>
      <c r="F77" s="78">
        <f>'Data Export'!AU54</f>
        <v>0.1885</v>
      </c>
      <c r="G77" s="78">
        <f>'Data Export'!AT54</f>
        <v>0</v>
      </c>
      <c r="H77" s="79">
        <f>'Data Export'!AR54</f>
        <v>14.14</v>
      </c>
      <c r="I77" s="79">
        <f t="shared" si="1"/>
        <v>71.310170440673815</v>
      </c>
      <c r="J77" s="79">
        <f>'Data Export'!AV54</f>
        <v>41.469829559326172</v>
      </c>
      <c r="K77" s="79">
        <f>'Data Export'!AW54</f>
        <v>0</v>
      </c>
      <c r="L77" s="78">
        <f>'Data Export'!J54</f>
        <v>0.17216834425926208</v>
      </c>
      <c r="M77" s="78">
        <f>'Data Export'!K54</f>
        <v>3.0638193711638451E-2</v>
      </c>
      <c r="N77" s="76">
        <f>'Data Export'!L54</f>
        <v>0</v>
      </c>
      <c r="O77" s="77">
        <f>'Data Export'!P54</f>
        <v>1</v>
      </c>
      <c r="P77" s="77">
        <f>'Data Export'!Q54</f>
        <v>0</v>
      </c>
      <c r="Q77" s="77">
        <f>'Data Export'!R54</f>
        <v>0</v>
      </c>
      <c r="R77" s="77">
        <f t="shared" si="25"/>
        <v>1</v>
      </c>
      <c r="S77" s="77">
        <f t="shared" si="26"/>
        <v>1</v>
      </c>
      <c r="T77" s="80">
        <f>'Data Export'!Z54</f>
        <v>0</v>
      </c>
      <c r="U77" s="80">
        <f>'Data Export'!AA54</f>
        <v>1</v>
      </c>
      <c r="V77" s="81">
        <f>'Data Export'!AH54</f>
        <v>2010892.125</v>
      </c>
      <c r="W77" s="81">
        <f t="shared" si="2"/>
        <v>2052507.00703125</v>
      </c>
      <c r="X77" s="81">
        <f>'Data Export'!AI54</f>
        <v>467.84884643554688</v>
      </c>
      <c r="Y77" s="81">
        <f t="shared" si="3"/>
        <v>56329.001110839847</v>
      </c>
      <c r="Z77" s="81">
        <f>'Data Export'!AJ54</f>
        <v>2240.423828125</v>
      </c>
      <c r="AA77" s="81">
        <f t="shared" si="4"/>
        <v>269747.02890625002</v>
      </c>
      <c r="AB77" s="81">
        <f>'Data Export'!AO54</f>
        <v>345.6395263671875</v>
      </c>
      <c r="AC77" s="81">
        <f t="shared" si="5"/>
        <v>41614.998974609378</v>
      </c>
      <c r="AD77" s="77">
        <f>'Data Export'!AK54</f>
        <v>128.19</v>
      </c>
      <c r="AE77" s="77">
        <f>'Data Export'!AL54</f>
        <v>119.61</v>
      </c>
      <c r="AF77" s="81">
        <f>'Data Export'!AN54</f>
        <v>17047.400390625</v>
      </c>
      <c r="AG77" s="81">
        <f t="shared" si="27"/>
        <v>14904.773665454393</v>
      </c>
      <c r="AH77" s="80">
        <f t="shared" si="6"/>
        <v>1.4670052820329127</v>
      </c>
      <c r="AI77" s="83">
        <f>'Data Export'!AS54</f>
        <v>126.91999999999999</v>
      </c>
      <c r="AJ77" s="84">
        <f t="shared" si="7"/>
        <v>128.82246079864501</v>
      </c>
      <c r="AK77" s="84">
        <f t="shared" si="8"/>
        <v>72.120610565817415</v>
      </c>
      <c r="AL77" s="84">
        <f t="shared" si="9"/>
        <v>0</v>
      </c>
      <c r="AM77" s="84">
        <f>IF($B$5="No",IF($B$3='Funding Weight Adjustments'!$D$2,$B$14*N77*AI77,IF($B$3='Funding Weight Adjustments'!$E$2,$B$14*N77*AI77,IF($B$3='Funding Weight Adjustments'!$B$2,$B$15*T77*AI77+$B$16*U77*AI77,IF($B$3='Funding Weight Adjustments'!$C$2,$B$15*T77*AI77+$B$16*U77*AI77,IF($B$3='Funding Weight Adjustments'!$H$2,$B$14*N77*AI77,IF($B$3='Funding Weight Adjustments'!$I$2,$B$14*N77*AI77,IF($B$3='Funding Weight Adjustments'!$F$2,$B$15*T77*AI77+$B$16*U77*AI77,IF($B$3='Funding Weight Adjustments'!$G$2,$B$15*T77*AI77+$B$16*U77*AI77)))))))),IF($B$5="Sparsity&lt;100",IF(R77=0,0,IF($B$3='Funding Weight Adjustments'!$D$2,$B$14*N77*AI77,IF($B$3='Funding Weight Adjustments'!$E$2,$B$14*N77*AI77,IF($B$3='Funding Weight Adjustments'!$B$2,$B$15*T77*AI77+$B$16*U77*AI77,IF($B$3='Funding Weight Adjustments'!$C$2,$B$15*T77*AI77+$B$16*U77*AI77,IF($B$3='Funding Weight Adjustments'!$H$2,$B$14*N77*AI77,IF($B$3='Funding Weight Adjustments'!$I$2,$B$14*N77*AI77,IF($B$3='Funding Weight Adjustments'!$F$2,$B$15*T77*AI77+$B$16*U77*AI77,IF($B$3='Funding Weight Adjustments'!$G$2,$B$15*T77*AI77+$B$16*U77*AI77))))))))),IF($B$5="Sparsity&lt;55",IF(S77=0,0,IF($B$3='Funding Weight Adjustments'!$D$2,$B$14*N77*AI77,IF($B$3='Funding Weight Adjustments'!$E$2,$B$14*N77*AI77,IF($B$3='Funding Weight Adjustments'!$B$2,$B$15*T77*AI77+$B$16*U77*AI77,IF($B$3='Funding Weight Adjustments'!$C$2,$B$15*T77*AI77+$B$16*U77*AI77,IF($B$3='Funding Weight Adjustments'!$H$2,$B$14*N77*AI77,IF($B$3='Funding Weight Adjustments'!$I$2,$B$14*N77*AI77,IF($B$3='Funding Weight Adjustments'!$F$2,$B$15*T77*AI77+$B$16*U77*AI77,IF($B$3='Funding Weight Adjustments'!$G$2,$B$15*T77*AI77+$B$16*U77*AI77))))))))))))</f>
        <v>15.230399999999998</v>
      </c>
      <c r="AN77" s="84">
        <f t="shared" si="10"/>
        <v>29.191599999999998</v>
      </c>
      <c r="AO77" s="84">
        <f t="shared" si="28"/>
        <v>245.36507136446241</v>
      </c>
      <c r="AP77" s="84">
        <f t="shared" si="11"/>
        <v>131.55257596305981</v>
      </c>
      <c r="AQ77" s="85">
        <f t="shared" si="12"/>
        <v>13551.691900169268</v>
      </c>
      <c r="AR77" s="86">
        <f t="shared" si="13"/>
        <v>1.3338279429300461</v>
      </c>
      <c r="AS77" s="85">
        <f>IF(AO77="-","-",IF($B$3='Funding Weight Adjustments'!$D$2,AI77*$E$14,IF($B$3='Funding Weight Adjustments'!$E$2,AP77*$E$14,IF($B$3='Funding Weight Adjustments'!$B$2,AI77*$E$14,IF(Simulation!$B$3='Funding Weight Adjustments'!$C$2,AP77*$E$14,IF($B$3='Funding Weight Adjustments'!$H$2,AI77*$E$14,IF($B$3='Funding Weight Adjustments'!$I$2,AP77*$E$14,IF($B$3='Funding Weight Adjustments'!$F$2,AI77*$E$14,IF(Simulation!$B$3='Funding Weight Adjustments'!$G$2,AP77*$E$14)))))))))</f>
        <v>253896.47160870544</v>
      </c>
      <c r="AT77" s="85">
        <f t="shared" si="14"/>
        <v>56329.001110839847</v>
      </c>
      <c r="AU77" s="85">
        <f t="shared" si="15"/>
        <v>41614.998974609378</v>
      </c>
      <c r="AV77" s="85">
        <f>IF(AO77="-","-",IF($B$3='Funding Weight Adjustments'!$D$2,AO77*$E$16,IF($B$3='Funding Weight Adjustments'!$E$2,AO77*$E$16,IF($B$3='Funding Weight Adjustments'!$B$2,AO77*$E$16,IF(Simulation!$B$3='Funding Weight Adjustments'!$C$2,AO77*$E$16,IF($B$3='Funding Weight Adjustments'!$H$2,AO77*$E$16,IF($B$3='Funding Weight Adjustments'!$I$2,AO77*$E$16,IF($B$3='Funding Weight Adjustments'!$F$2,AO77*$E$16,IF(Simulation!$B$3='Funding Weight Adjustments'!$G$2,AO77*$E$16)))))))))</f>
        <v>2111597.6924960096</v>
      </c>
      <c r="AW77" s="85">
        <f t="shared" si="16"/>
        <v>2463438.1641901643</v>
      </c>
      <c r="AX77" s="85">
        <f t="shared" si="17"/>
        <v>2108.7746811354273</v>
      </c>
      <c r="AY77" s="85">
        <f t="shared" si="18"/>
        <v>467.84884643554688</v>
      </c>
      <c r="AZ77" s="85">
        <f t="shared" si="19"/>
        <v>345.6395263671875</v>
      </c>
      <c r="BA77" s="85">
        <f t="shared" si="20"/>
        <v>17538.186814750909</v>
      </c>
      <c r="BB77" s="85">
        <f t="shared" si="21"/>
        <v>20460.449868689073</v>
      </c>
      <c r="BC77" s="85">
        <f t="shared" si="22"/>
        <v>3413.0494780640729</v>
      </c>
      <c r="BD77" s="85">
        <f t="shared" si="29"/>
        <v>16675.394755477129</v>
      </c>
      <c r="BE77" s="86">
        <f t="shared" si="30"/>
        <v>1.6412790113658593</v>
      </c>
    </row>
    <row r="78" spans="1:57" x14ac:dyDescent="0.3">
      <c r="A78" s="76" t="str">
        <f>'Data Export'!A55</f>
        <v>T082</v>
      </c>
      <c r="B78" s="76" t="str">
        <f>'Data Export'!B55</f>
        <v>Grafton</v>
      </c>
      <c r="C78" s="76" t="str">
        <f>'Data Export'!C55</f>
        <v>47</v>
      </c>
      <c r="D78" s="76" t="str">
        <f>'Data Export'!D55</f>
        <v>Windham Northeast SU</v>
      </c>
      <c r="E78" s="77">
        <f>'Data Export'!E55</f>
        <v>57.55</v>
      </c>
      <c r="F78" s="78">
        <f>'Data Export'!AU55</f>
        <v>0.22539999999999999</v>
      </c>
      <c r="G78" s="78">
        <f>'Data Export'!AT55</f>
        <v>0</v>
      </c>
      <c r="H78" s="79">
        <f>'Data Export'!AR55</f>
        <v>5</v>
      </c>
      <c r="I78" s="79">
        <f t="shared" si="1"/>
        <v>28.934985046386714</v>
      </c>
      <c r="J78" s="79">
        <f>'Data Export'!AV55</f>
        <v>13.508377075195313</v>
      </c>
      <c r="K78" s="79">
        <f>'Data Export'!AW55</f>
        <v>16.436637878417969</v>
      </c>
      <c r="L78" s="78">
        <f>'Data Export'!J55</f>
        <v>0.14292995631694794</v>
      </c>
      <c r="M78" s="78">
        <f>'Data Export'!K55</f>
        <v>8.8395670056343079E-2</v>
      </c>
      <c r="N78" s="76">
        <f>'Data Export'!L55</f>
        <v>1</v>
      </c>
      <c r="O78" s="77">
        <f>'Data Export'!P55</f>
        <v>1</v>
      </c>
      <c r="P78" s="77">
        <f>'Data Export'!Q55</f>
        <v>0</v>
      </c>
      <c r="Q78" s="77">
        <f>'Data Export'!R55</f>
        <v>0</v>
      </c>
      <c r="R78" s="77">
        <f t="shared" si="25"/>
        <v>1</v>
      </c>
      <c r="S78" s="77">
        <f t="shared" si="26"/>
        <v>1</v>
      </c>
      <c r="T78" s="80">
        <f>'Data Export'!Z55</f>
        <v>0</v>
      </c>
      <c r="U78" s="80">
        <f>'Data Export'!AA55</f>
        <v>0</v>
      </c>
      <c r="V78" s="81">
        <f>'Data Export'!AH55</f>
        <v>888841</v>
      </c>
      <c r="W78" s="81">
        <f t="shared" si="2"/>
        <v>888840.9788085937</v>
      </c>
      <c r="X78" s="81">
        <f>'Data Export'!AI55</f>
        <v>28.566463470458984</v>
      </c>
      <c r="Y78" s="81">
        <f t="shared" si="3"/>
        <v>1643.9999727249144</v>
      </c>
      <c r="Z78" s="81">
        <f>'Data Export'!AJ55</f>
        <v>969.41796875</v>
      </c>
      <c r="AA78" s="81">
        <f t="shared" si="4"/>
        <v>55790.004101562496</v>
      </c>
      <c r="AB78" s="81">
        <f>'Data Export'!AO55</f>
        <v>0</v>
      </c>
      <c r="AC78" s="81">
        <f t="shared" si="5"/>
        <v>0</v>
      </c>
      <c r="AD78" s="77">
        <f>'Data Export'!AK55</f>
        <v>66.53</v>
      </c>
      <c r="AE78" s="77">
        <f>'Data Export'!AL55</f>
        <v>62.08</v>
      </c>
      <c r="AF78" s="81">
        <f>'Data Export'!AN55</f>
        <v>15444.673828125</v>
      </c>
      <c r="AG78" s="81">
        <f t="shared" si="27"/>
        <v>13418.99121628594</v>
      </c>
      <c r="AH78" s="80">
        <f t="shared" si="6"/>
        <v>1.3207668519966476</v>
      </c>
      <c r="AI78" s="83">
        <f>'Data Export'!AS55</f>
        <v>63.879999999999995</v>
      </c>
      <c r="AJ78" s="84">
        <f t="shared" si="7"/>
        <v>67.574254302978517</v>
      </c>
      <c r="AK78" s="84">
        <f t="shared" si="8"/>
        <v>45.236773652077332</v>
      </c>
      <c r="AL78" s="84">
        <f t="shared" si="9"/>
        <v>0</v>
      </c>
      <c r="AM78" s="84">
        <f>IF($B$5="No",IF($B$3='Funding Weight Adjustments'!$D$2,$B$14*N78*AI78,IF($B$3='Funding Weight Adjustments'!$E$2,$B$14*N78*AI78,IF($B$3='Funding Weight Adjustments'!$B$2,$B$15*T78*AI78+$B$16*U78*AI78,IF($B$3='Funding Weight Adjustments'!$C$2,$B$15*T78*AI78+$B$16*U78*AI78,IF($B$3='Funding Weight Adjustments'!$H$2,$B$14*N78*AI78,IF($B$3='Funding Weight Adjustments'!$I$2,$B$14*N78*AI78,IF($B$3='Funding Weight Adjustments'!$F$2,$B$15*T78*AI78+$B$16*U78*AI78,IF($B$3='Funding Weight Adjustments'!$G$2,$B$15*T78*AI78+$B$16*U78*AI78)))))))),IF($B$5="Sparsity&lt;100",IF(R78=0,0,IF($B$3='Funding Weight Adjustments'!$D$2,$B$14*N78*AI78,IF($B$3='Funding Weight Adjustments'!$E$2,$B$14*N78*AI78,IF($B$3='Funding Weight Adjustments'!$B$2,$B$15*T78*AI78+$B$16*U78*AI78,IF($B$3='Funding Weight Adjustments'!$C$2,$B$15*T78*AI78+$B$16*U78*AI78,IF($B$3='Funding Weight Adjustments'!$H$2,$B$14*N78*AI78,IF($B$3='Funding Weight Adjustments'!$I$2,$B$14*N78*AI78,IF($B$3='Funding Weight Adjustments'!$F$2,$B$15*T78*AI78+$B$16*U78*AI78,IF($B$3='Funding Weight Adjustments'!$G$2,$B$15*T78*AI78+$B$16*U78*AI78))))))))),IF($B$5="Sparsity&lt;55",IF(S78=0,0,IF($B$3='Funding Weight Adjustments'!$D$2,$B$14*N78*AI78,IF($B$3='Funding Weight Adjustments'!$E$2,$B$14*N78*AI78,IF($B$3='Funding Weight Adjustments'!$B$2,$B$15*T78*AI78+$B$16*U78*AI78,IF($B$3='Funding Weight Adjustments'!$C$2,$B$15*T78*AI78+$B$16*U78*AI78,IF($B$3='Funding Weight Adjustments'!$H$2,$B$14*N78*AI78,IF($B$3='Funding Weight Adjustments'!$I$2,$B$14*N78*AI78,IF($B$3='Funding Weight Adjustments'!$F$2,$B$15*T78*AI78+$B$16*U78*AI78,IF($B$3='Funding Weight Adjustments'!$G$2,$B$15*T78*AI78+$B$16*U78*AI78))))))))))))</f>
        <v>0</v>
      </c>
      <c r="AN78" s="84">
        <f t="shared" si="10"/>
        <v>14.692399999999999</v>
      </c>
      <c r="AO78" s="84">
        <f t="shared" si="28"/>
        <v>127.50342795505586</v>
      </c>
      <c r="AP78" s="84">
        <f t="shared" si="11"/>
        <v>68.361011199890754</v>
      </c>
      <c r="AQ78" s="85">
        <f t="shared" si="12"/>
        <v>12186.054010686759</v>
      </c>
      <c r="AR78" s="86">
        <f t="shared" si="13"/>
        <v>1.199414764831374</v>
      </c>
      <c r="AS78" s="85">
        <f>IF(AO78="-","-",IF($B$3='Funding Weight Adjustments'!$D$2,AI78*$E$14,IF($B$3='Funding Weight Adjustments'!$E$2,AP78*$E$14,IF($B$3='Funding Weight Adjustments'!$B$2,AI78*$E$14,IF(Simulation!$B$3='Funding Weight Adjustments'!$C$2,AP78*$E$14,IF($B$3='Funding Weight Adjustments'!$H$2,AI78*$E$14,IF($B$3='Funding Weight Adjustments'!$I$2,AP78*$E$14,IF($B$3='Funding Weight Adjustments'!$F$2,AI78*$E$14,IF(Simulation!$B$3='Funding Weight Adjustments'!$G$2,AP78*$E$14)))))))))</f>
        <v>131936.75161578917</v>
      </c>
      <c r="AT78" s="85">
        <f t="shared" si="14"/>
        <v>1643.9999727249144</v>
      </c>
      <c r="AU78" s="85">
        <f t="shared" si="15"/>
        <v>0</v>
      </c>
      <c r="AV78" s="85">
        <f>IF(AO78="-","-",IF($B$3='Funding Weight Adjustments'!$D$2,AO78*$E$16,IF($B$3='Funding Weight Adjustments'!$E$2,AO78*$E$16,IF($B$3='Funding Weight Adjustments'!$B$2,AO78*$E$16,IF(Simulation!$B$3='Funding Weight Adjustments'!$C$2,AO78*$E$16,IF($B$3='Funding Weight Adjustments'!$H$2,AO78*$E$16,IF($B$3='Funding Weight Adjustments'!$I$2,AO78*$E$16,IF($B$3='Funding Weight Adjustments'!$F$2,AO78*$E$16,IF(Simulation!$B$3='Funding Weight Adjustments'!$G$2,AO78*$E$16)))))))))</f>
        <v>1097287.1678842471</v>
      </c>
      <c r="AW78" s="85">
        <f t="shared" si="16"/>
        <v>1230867.9194727612</v>
      </c>
      <c r="AX78" s="85">
        <f t="shared" si="17"/>
        <v>2292.5586727330874</v>
      </c>
      <c r="AY78" s="85">
        <f t="shared" si="18"/>
        <v>28.566463470458984</v>
      </c>
      <c r="AZ78" s="85">
        <f t="shared" si="19"/>
        <v>0</v>
      </c>
      <c r="BA78" s="85">
        <f t="shared" si="20"/>
        <v>19066.675375920891</v>
      </c>
      <c r="BB78" s="85">
        <f t="shared" si="21"/>
        <v>21387.800512124435</v>
      </c>
      <c r="BC78" s="85">
        <f t="shared" si="22"/>
        <v>5943.126683999435</v>
      </c>
      <c r="BD78" s="85">
        <f t="shared" si="29"/>
        <v>17189.299788664866</v>
      </c>
      <c r="BE78" s="86">
        <f t="shared" si="30"/>
        <v>1.6918602154197704</v>
      </c>
    </row>
    <row r="79" spans="1:57" x14ac:dyDescent="0.3">
      <c r="A79" s="76" t="str">
        <f>'Data Export'!A56</f>
        <v>T083</v>
      </c>
      <c r="B79" s="76" t="str">
        <f>'Data Export'!B56</f>
        <v>Granby</v>
      </c>
      <c r="C79" s="76" t="str">
        <f>'Data Export'!C56</f>
        <v>18</v>
      </c>
      <c r="D79" s="76" t="str">
        <f>'Data Export'!D56</f>
        <v>Essex-Caledonia SU</v>
      </c>
      <c r="E79" s="77">
        <f>'Data Export'!E56</f>
        <v>7</v>
      </c>
      <c r="F79" s="78">
        <f>'Data Export'!AU56</f>
        <v>0.83330000000000004</v>
      </c>
      <c r="G79" s="78">
        <f>'Data Export'!AT56</f>
        <v>0</v>
      </c>
      <c r="H79" s="79">
        <f>'Data Export'!AR56</f>
        <v>0</v>
      </c>
      <c r="I79" s="79">
        <f t="shared" si="1"/>
        <v>2.3905359506607056</v>
      </c>
      <c r="J79" s="79">
        <f>'Data Export'!AV56</f>
        <v>0.95159196853637695</v>
      </c>
      <c r="K79" s="79">
        <f>'Data Export'!AW56</f>
        <v>1.1578720808029175</v>
      </c>
      <c r="L79" s="78">
        <f>'Data Export'!J56</f>
        <v>8.144368976354599E-2</v>
      </c>
      <c r="M79" s="78">
        <f>'Data Export'!K56</f>
        <v>0.15128496289253235</v>
      </c>
      <c r="N79" s="76">
        <f>'Data Export'!L56</f>
        <v>1</v>
      </c>
      <c r="O79" s="77">
        <f>'Data Export'!P56</f>
        <v>1</v>
      </c>
      <c r="P79" s="77">
        <f>'Data Export'!Q56</f>
        <v>0</v>
      </c>
      <c r="Q79" s="77">
        <f>'Data Export'!R56</f>
        <v>0</v>
      </c>
      <c r="R79" s="77">
        <f t="shared" si="25"/>
        <v>1</v>
      </c>
      <c r="S79" s="77">
        <f t="shared" si="26"/>
        <v>1</v>
      </c>
      <c r="T79" s="80">
        <f>'Data Export'!Z56</f>
        <v>0</v>
      </c>
      <c r="U79" s="80">
        <f>'Data Export'!AA56</f>
        <v>0</v>
      </c>
      <c r="V79" s="81">
        <f>'Data Export'!AH56</f>
        <v>173527</v>
      </c>
      <c r="W79" s="81">
        <f t="shared" si="2"/>
        <v>173527.005859375</v>
      </c>
      <c r="X79" s="81">
        <f>'Data Export'!AI56</f>
        <v>153.85714721679688</v>
      </c>
      <c r="Y79" s="81">
        <f t="shared" si="3"/>
        <v>1077.0000305175781</v>
      </c>
      <c r="Z79" s="81">
        <f>'Data Export'!AJ56</f>
        <v>9201.0009765625</v>
      </c>
      <c r="AA79" s="81">
        <f t="shared" si="4"/>
        <v>64407.0068359375</v>
      </c>
      <c r="AB79" s="81">
        <f>'Data Export'!AO56</f>
        <v>0</v>
      </c>
      <c r="AC79" s="81">
        <f t="shared" si="5"/>
        <v>0</v>
      </c>
      <c r="AD79" s="77">
        <f>'Data Export'!AK56</f>
        <v>5.6899999999999995</v>
      </c>
      <c r="AE79" s="77">
        <f>'Data Export'!AL56</f>
        <v>5.31</v>
      </c>
      <c r="AF79" s="81">
        <f>'Data Export'!AN56</f>
        <v>24789.572265625</v>
      </c>
      <c r="AG79" s="81">
        <f t="shared" si="27"/>
        <v>20549.905654131358</v>
      </c>
      <c r="AH79" s="80">
        <f t="shared" si="6"/>
        <v>2.0226285092648975</v>
      </c>
      <c r="AI79" s="83">
        <f>'Data Export'!AS56</f>
        <v>4.5</v>
      </c>
      <c r="AJ79" s="84">
        <f t="shared" si="7"/>
        <v>4.9504405689239501</v>
      </c>
      <c r="AK79" s="84">
        <f t="shared" si="8"/>
        <v>12.251850314470456</v>
      </c>
      <c r="AL79" s="84">
        <f t="shared" si="9"/>
        <v>0</v>
      </c>
      <c r="AM79" s="84">
        <f>IF($B$5="No",IF($B$3='Funding Weight Adjustments'!$D$2,$B$14*N79*AI79,IF($B$3='Funding Weight Adjustments'!$E$2,$B$14*N79*AI79,IF($B$3='Funding Weight Adjustments'!$B$2,$B$15*T79*AI79+$B$16*U79*AI79,IF($B$3='Funding Weight Adjustments'!$C$2,$B$15*T79*AI79+$B$16*U79*AI79,IF($B$3='Funding Weight Adjustments'!$H$2,$B$14*N79*AI79,IF($B$3='Funding Weight Adjustments'!$I$2,$B$14*N79*AI79,IF($B$3='Funding Weight Adjustments'!$F$2,$B$15*T79*AI79+$B$16*U79*AI79,IF($B$3='Funding Weight Adjustments'!$G$2,$B$15*T79*AI79+$B$16*U79*AI79)))))))),IF($B$5="Sparsity&lt;100",IF(R79=0,0,IF($B$3='Funding Weight Adjustments'!$D$2,$B$14*N79*AI79,IF($B$3='Funding Weight Adjustments'!$E$2,$B$14*N79*AI79,IF($B$3='Funding Weight Adjustments'!$B$2,$B$15*T79*AI79+$B$16*U79*AI79,IF($B$3='Funding Weight Adjustments'!$C$2,$B$15*T79*AI79+$B$16*U79*AI79,IF($B$3='Funding Weight Adjustments'!$H$2,$B$14*N79*AI79,IF($B$3='Funding Weight Adjustments'!$I$2,$B$14*N79*AI79,IF($B$3='Funding Weight Adjustments'!$F$2,$B$15*T79*AI79+$B$16*U79*AI79,IF($B$3='Funding Weight Adjustments'!$G$2,$B$15*T79*AI79+$B$16*U79*AI79))))))))),IF($B$5="Sparsity&lt;55",IF(S79=0,0,IF($B$3='Funding Weight Adjustments'!$D$2,$B$14*N79*AI79,IF($B$3='Funding Weight Adjustments'!$E$2,$B$14*N79*AI79,IF($B$3='Funding Weight Adjustments'!$B$2,$B$15*T79*AI79+$B$16*U79*AI79,IF($B$3='Funding Weight Adjustments'!$C$2,$B$15*T79*AI79+$B$16*U79*AI79,IF($B$3='Funding Weight Adjustments'!$H$2,$B$14*N79*AI79,IF($B$3='Funding Weight Adjustments'!$I$2,$B$14*N79*AI79,IF($B$3='Funding Weight Adjustments'!$F$2,$B$15*T79*AI79+$B$16*U79*AI79,IF($B$3='Funding Weight Adjustments'!$G$2,$B$15*T79*AI79+$B$16*U79*AI79))))))))))))</f>
        <v>0</v>
      </c>
      <c r="AN79" s="84">
        <f t="shared" si="10"/>
        <v>1.0350000000000001</v>
      </c>
      <c r="AO79" s="84">
        <f t="shared" si="28"/>
        <v>18.237290883394405</v>
      </c>
      <c r="AP79" s="84">
        <f t="shared" si="11"/>
        <v>9.7779304159167495</v>
      </c>
      <c r="AQ79" s="85">
        <f t="shared" si="12"/>
        <v>11159.825687224093</v>
      </c>
      <c r="AR79" s="86">
        <f t="shared" si="13"/>
        <v>1.0984080400811116</v>
      </c>
      <c r="AS79" s="85">
        <f>IF(AO79="-","-",IF($B$3='Funding Weight Adjustments'!$D$2,AI79*$E$14,IF($B$3='Funding Weight Adjustments'!$E$2,AP79*$E$14,IF($B$3='Funding Weight Adjustments'!$B$2,AI79*$E$14,IF(Simulation!$B$3='Funding Weight Adjustments'!$C$2,AP79*$E$14,IF($B$3='Funding Weight Adjustments'!$H$2,AI79*$E$14,IF($B$3='Funding Weight Adjustments'!$I$2,AP79*$E$14,IF($B$3='Funding Weight Adjustments'!$F$2,AI79*$E$14,IF(Simulation!$B$3='Funding Weight Adjustments'!$G$2,AP79*$E$14)))))))))</f>
        <v>18871.405702719327</v>
      </c>
      <c r="AT79" s="85">
        <f t="shared" si="14"/>
        <v>1077.0000305175781</v>
      </c>
      <c r="AU79" s="85">
        <f t="shared" si="15"/>
        <v>0</v>
      </c>
      <c r="AV79" s="85">
        <f>IF(AO79="-","-",IF($B$3='Funding Weight Adjustments'!$D$2,AO79*$E$16,IF($B$3='Funding Weight Adjustments'!$E$2,AO79*$E$16,IF($B$3='Funding Weight Adjustments'!$B$2,AO79*$E$16,IF(Simulation!$B$3='Funding Weight Adjustments'!$C$2,AO79*$E$16,IF($B$3='Funding Weight Adjustments'!$H$2,AO79*$E$16,IF($B$3='Funding Weight Adjustments'!$I$2,AO79*$E$16,IF($B$3='Funding Weight Adjustments'!$F$2,AO79*$E$16,IF(Simulation!$B$3='Funding Weight Adjustments'!$G$2,AO79*$E$16)))))))))</f>
        <v>156949.07646228137</v>
      </c>
      <c r="AW79" s="85">
        <f t="shared" si="16"/>
        <v>176897.48219551827</v>
      </c>
      <c r="AX79" s="85">
        <f t="shared" si="17"/>
        <v>2695.9151003884754</v>
      </c>
      <c r="AY79" s="85">
        <f t="shared" si="18"/>
        <v>153.85714721679688</v>
      </c>
      <c r="AZ79" s="85">
        <f t="shared" si="19"/>
        <v>0</v>
      </c>
      <c r="BA79" s="85">
        <f t="shared" si="20"/>
        <v>22421.296637468768</v>
      </c>
      <c r="BB79" s="85">
        <f t="shared" si="21"/>
        <v>25271.068885074037</v>
      </c>
      <c r="BC79" s="85">
        <f t="shared" si="22"/>
        <v>481.4966194490371</v>
      </c>
      <c r="BD79" s="85">
        <f t="shared" si="29"/>
        <v>11504.528113277027</v>
      </c>
      <c r="BE79" s="86">
        <f t="shared" si="30"/>
        <v>1.1323354442201798</v>
      </c>
    </row>
    <row r="80" spans="1:57" x14ac:dyDescent="0.3">
      <c r="A80" s="76" t="str">
        <f>'Data Export'!A57</f>
        <v>T084</v>
      </c>
      <c r="B80" s="76" t="str">
        <f>'Data Export'!B57</f>
        <v>Grand Isle</v>
      </c>
      <c r="C80" s="76" t="str">
        <f>'Data Export'!C57</f>
        <v>24</v>
      </c>
      <c r="D80" s="76" t="str">
        <f>'Data Export'!D57</f>
        <v>Grand Isle SU</v>
      </c>
      <c r="E80" s="77">
        <f>'Data Export'!E57</f>
        <v>283.73</v>
      </c>
      <c r="F80" s="78">
        <f>'Data Export'!AU57</f>
        <v>0.221</v>
      </c>
      <c r="G80" s="78">
        <f>'Data Export'!AT57</f>
        <v>2</v>
      </c>
      <c r="H80" s="79">
        <f>'Data Export'!AR57</f>
        <v>27.4</v>
      </c>
      <c r="I80" s="79">
        <f t="shared" si="1"/>
        <v>166.89655700683599</v>
      </c>
      <c r="J80" s="79">
        <f>'Data Export'!AV57</f>
        <v>95.263442993164063</v>
      </c>
      <c r="K80" s="79">
        <f>'Data Export'!AW57</f>
        <v>0</v>
      </c>
      <c r="L80" s="78">
        <f>'Data Export'!J57</f>
        <v>0.11502531170845032</v>
      </c>
      <c r="M80" s="78">
        <f>'Data Export'!K57</f>
        <v>5.8219157159328461E-2</v>
      </c>
      <c r="N80" s="76">
        <f>'Data Export'!L57</f>
        <v>0</v>
      </c>
      <c r="O80" s="77">
        <f>'Data Export'!P57</f>
        <v>0</v>
      </c>
      <c r="P80" s="77">
        <f>'Data Export'!Q57</f>
        <v>0</v>
      </c>
      <c r="Q80" s="77">
        <f>'Data Export'!R57</f>
        <v>1</v>
      </c>
      <c r="R80" s="77">
        <f t="shared" si="25"/>
        <v>1</v>
      </c>
      <c r="S80" s="77">
        <f t="shared" si="26"/>
        <v>0</v>
      </c>
      <c r="T80" s="80">
        <f>'Data Export'!Z57</f>
        <v>0</v>
      </c>
      <c r="U80" s="80">
        <f>'Data Export'!AA57</f>
        <v>1</v>
      </c>
      <c r="V80" s="81">
        <f>'Data Export'!AH57</f>
        <v>5126888</v>
      </c>
      <c r="W80" s="81">
        <f t="shared" si="2"/>
        <v>5126888.0513281254</v>
      </c>
      <c r="X80" s="81">
        <f>'Data Export'!AI57</f>
        <v>0</v>
      </c>
      <c r="Y80" s="81">
        <f t="shared" si="3"/>
        <v>0</v>
      </c>
      <c r="Z80" s="81">
        <f>'Data Export'!AJ57</f>
        <v>1946.724609375</v>
      </c>
      <c r="AA80" s="81">
        <f t="shared" si="4"/>
        <v>552344.17341796879</v>
      </c>
      <c r="AB80" s="81">
        <f>'Data Export'!AO57</f>
        <v>0</v>
      </c>
      <c r="AC80" s="81">
        <f t="shared" si="5"/>
        <v>0</v>
      </c>
      <c r="AD80" s="77">
        <f>'Data Export'!AK57</f>
        <v>308.34000000000003</v>
      </c>
      <c r="AE80" s="77">
        <f>'Data Export'!AL57</f>
        <v>287.7</v>
      </c>
      <c r="AF80" s="81">
        <f>'Data Export'!AN57</f>
        <v>18069.6015625</v>
      </c>
      <c r="AG80" s="81">
        <f t="shared" si="27"/>
        <v>15900.395821724564</v>
      </c>
      <c r="AH80" s="80">
        <f t="shared" si="6"/>
        <v>1.5649995887524177</v>
      </c>
      <c r="AI80" s="83">
        <f>'Data Export'!AS57</f>
        <v>289.56000000000006</v>
      </c>
      <c r="AJ80" s="84">
        <f t="shared" si="7"/>
        <v>296.67459188842781</v>
      </c>
      <c r="AK80" s="84">
        <f t="shared" si="8"/>
        <v>194.72830187780735</v>
      </c>
      <c r="AL80" s="84">
        <f t="shared" si="9"/>
        <v>3.16</v>
      </c>
      <c r="AM80" s="84">
        <f>IF($B$5="No",IF($B$3='Funding Weight Adjustments'!$D$2,$B$14*N80*AI80,IF($B$3='Funding Weight Adjustments'!$E$2,$B$14*N80*AI80,IF($B$3='Funding Weight Adjustments'!$B$2,$B$15*T80*AI80+$B$16*U80*AI80,IF($B$3='Funding Weight Adjustments'!$C$2,$B$15*T80*AI80+$B$16*U80*AI80,IF($B$3='Funding Weight Adjustments'!$H$2,$B$14*N80*AI80,IF($B$3='Funding Weight Adjustments'!$I$2,$B$14*N80*AI80,IF($B$3='Funding Weight Adjustments'!$F$2,$B$15*T80*AI80+$B$16*U80*AI80,IF($B$3='Funding Weight Adjustments'!$G$2,$B$15*T80*AI80+$B$16*U80*AI80)))))))),IF($B$5="Sparsity&lt;100",IF(R80=0,0,IF($B$3='Funding Weight Adjustments'!$D$2,$B$14*N80*AI80,IF($B$3='Funding Weight Adjustments'!$E$2,$B$14*N80*AI80,IF($B$3='Funding Weight Adjustments'!$B$2,$B$15*T80*AI80+$B$16*U80*AI80,IF($B$3='Funding Weight Adjustments'!$C$2,$B$15*T80*AI80+$B$16*U80*AI80,IF($B$3='Funding Weight Adjustments'!$H$2,$B$14*N80*AI80,IF($B$3='Funding Weight Adjustments'!$I$2,$B$14*N80*AI80,IF($B$3='Funding Weight Adjustments'!$F$2,$B$15*T80*AI80+$B$16*U80*AI80,IF($B$3='Funding Weight Adjustments'!$G$2,$B$15*T80*AI80+$B$16*U80*AI80))))))))),IF($B$5="Sparsity&lt;55",IF(S80=0,0,IF($B$3='Funding Weight Adjustments'!$D$2,$B$14*N80*AI80,IF($B$3='Funding Weight Adjustments'!$E$2,$B$14*N80*AI80,IF($B$3='Funding Weight Adjustments'!$B$2,$B$15*T80*AI80+$B$16*U80*AI80,IF($B$3='Funding Weight Adjustments'!$C$2,$B$15*T80*AI80+$B$16*U80*AI80,IF($B$3='Funding Weight Adjustments'!$H$2,$B$14*N80*AI80,IF($B$3='Funding Weight Adjustments'!$I$2,$B$14*N80*AI80,IF($B$3='Funding Weight Adjustments'!$F$2,$B$15*T80*AI80+$B$16*U80*AI80,IF($B$3='Funding Weight Adjustments'!$G$2,$B$15*T80*AI80+$B$16*U80*AI80))))))))))))</f>
        <v>0</v>
      </c>
      <c r="AN80" s="84">
        <f t="shared" si="10"/>
        <v>31.851600000000008</v>
      </c>
      <c r="AO80" s="84">
        <f t="shared" si="28"/>
        <v>526.41449376623518</v>
      </c>
      <c r="AP80" s="84">
        <f t="shared" si="11"/>
        <v>282.23733025298225</v>
      </c>
      <c r="AQ80" s="85">
        <f t="shared" si="12"/>
        <v>16208.1460797896</v>
      </c>
      <c r="AR80" s="86">
        <f t="shared" si="13"/>
        <v>1.5952899684832282</v>
      </c>
      <c r="AS80" s="85">
        <f>IF(AO80="-","-",IF($B$3='Funding Weight Adjustments'!$D$2,AI80*$E$14,IF($B$3='Funding Weight Adjustments'!$E$2,AP80*$E$14,IF($B$3='Funding Weight Adjustments'!$B$2,AI80*$E$14,IF(Simulation!$B$3='Funding Weight Adjustments'!$C$2,AP80*$E$14,IF($B$3='Funding Weight Adjustments'!$H$2,AI80*$E$14,IF($B$3='Funding Weight Adjustments'!$I$2,AP80*$E$14,IF($B$3='Funding Weight Adjustments'!$F$2,AI80*$E$14,IF(Simulation!$B$3='Funding Weight Adjustments'!$G$2,AP80*$E$14)))))))))</f>
        <v>544718.04738825571</v>
      </c>
      <c r="AT80" s="85">
        <f t="shared" si="14"/>
        <v>0</v>
      </c>
      <c r="AU80" s="85">
        <f t="shared" si="15"/>
        <v>0</v>
      </c>
      <c r="AV80" s="85">
        <f>IF(AO80="-","-",IF($B$3='Funding Weight Adjustments'!$D$2,AO80*$E$16,IF($B$3='Funding Weight Adjustments'!$E$2,AO80*$E$16,IF($B$3='Funding Weight Adjustments'!$B$2,AO80*$E$16,IF(Simulation!$B$3='Funding Weight Adjustments'!$C$2,AO80*$E$16,IF($B$3='Funding Weight Adjustments'!$H$2,AO80*$E$16,IF($B$3='Funding Weight Adjustments'!$I$2,AO80*$E$16,IF($B$3='Funding Weight Adjustments'!$F$2,AO80*$E$16,IF(Simulation!$B$3='Funding Weight Adjustments'!$G$2,AO80*$E$16)))))))))</f>
        <v>4530292.8577071829</v>
      </c>
      <c r="AW80" s="85">
        <f t="shared" si="16"/>
        <v>5075010.9050954385</v>
      </c>
      <c r="AX80" s="85">
        <f t="shared" si="17"/>
        <v>1919.8464998000059</v>
      </c>
      <c r="AY80" s="85">
        <f t="shared" si="18"/>
        <v>0</v>
      </c>
      <c r="AZ80" s="85">
        <f t="shared" si="19"/>
        <v>0</v>
      </c>
      <c r="BA80" s="85">
        <f t="shared" si="20"/>
        <v>15966.915228235233</v>
      </c>
      <c r="BB80" s="85">
        <f t="shared" si="21"/>
        <v>17886.761728035239</v>
      </c>
      <c r="BC80" s="85">
        <f t="shared" si="22"/>
        <v>-182.83983446476122</v>
      </c>
      <c r="BD80" s="85">
        <f t="shared" si="29"/>
        <v>16024.339259528839</v>
      </c>
      <c r="BE80" s="86">
        <f t="shared" si="30"/>
        <v>1.5771987460166179</v>
      </c>
    </row>
    <row r="81" spans="1:57" x14ac:dyDescent="0.3">
      <c r="A81" s="76" t="str">
        <f>'Data Export'!A58</f>
        <v>T085</v>
      </c>
      <c r="B81" s="76" t="str">
        <f>'Data Export'!B58</f>
        <v>Granville</v>
      </c>
      <c r="C81" s="76" t="str">
        <f>'Data Export'!C58</f>
        <v>30</v>
      </c>
      <c r="D81" s="76" t="str">
        <f>'Data Export'!D58</f>
        <v>White River Valley SU</v>
      </c>
      <c r="E81" s="77">
        <f>'Data Export'!E58</f>
        <v>47</v>
      </c>
      <c r="F81" s="78">
        <f>'Data Export'!AU58</f>
        <v>0.2414</v>
      </c>
      <c r="G81" s="78">
        <f>'Data Export'!AT58</f>
        <v>0</v>
      </c>
      <c r="H81" s="79">
        <f>'Data Export'!AR58</f>
        <v>5</v>
      </c>
      <c r="I81" s="79">
        <f t="shared" si="1"/>
        <v>18.108513832092285</v>
      </c>
      <c r="J81" s="79">
        <f>'Data Export'!AV58</f>
        <v>9.1987228393554688</v>
      </c>
      <c r="K81" s="79">
        <f>'Data Export'!AW58</f>
        <v>11.192763328552246</v>
      </c>
      <c r="L81" s="78">
        <f>'Data Export'!J58</f>
        <v>0</v>
      </c>
      <c r="M81" s="78">
        <f>'Data Export'!K58</f>
        <v>0.12465254962444305</v>
      </c>
      <c r="N81" s="76">
        <f>'Data Export'!L58</f>
        <v>1</v>
      </c>
      <c r="O81" s="77">
        <f>'Data Export'!P58</f>
        <v>1</v>
      </c>
      <c r="P81" s="77">
        <f>'Data Export'!Q58</f>
        <v>0</v>
      </c>
      <c r="Q81" s="77">
        <f>'Data Export'!R58</f>
        <v>0</v>
      </c>
      <c r="R81" s="77">
        <f t="shared" si="25"/>
        <v>1</v>
      </c>
      <c r="S81" s="77">
        <f t="shared" si="26"/>
        <v>1</v>
      </c>
      <c r="T81" s="80">
        <f>'Data Export'!Z58</f>
        <v>0</v>
      </c>
      <c r="U81" s="80">
        <f>'Data Export'!AA58</f>
        <v>0</v>
      </c>
      <c r="V81" s="81">
        <f>'Data Export'!AH58</f>
        <v>783396</v>
      </c>
      <c r="W81" s="81">
        <f t="shared" si="2"/>
        <v>783396</v>
      </c>
      <c r="X81" s="81">
        <f>'Data Export'!AI58</f>
        <v>201.2127685546875</v>
      </c>
      <c r="Y81" s="81">
        <f t="shared" si="3"/>
        <v>9457.0001220703125</v>
      </c>
      <c r="Z81" s="81">
        <f>'Data Export'!AJ58</f>
        <v>214.89453125</v>
      </c>
      <c r="AA81" s="81">
        <f t="shared" si="4"/>
        <v>10100.04296875</v>
      </c>
      <c r="AB81" s="81">
        <f>'Data Export'!AO58</f>
        <v>0</v>
      </c>
      <c r="AC81" s="81">
        <f t="shared" si="5"/>
        <v>0</v>
      </c>
      <c r="AD81" s="77">
        <f>'Data Export'!AK58</f>
        <v>45.349999999999994</v>
      </c>
      <c r="AE81" s="77">
        <f>'Data Export'!AL58</f>
        <v>42.31</v>
      </c>
      <c r="AF81" s="81">
        <f>'Data Export'!AN58</f>
        <v>16668</v>
      </c>
      <c r="AG81" s="81">
        <f t="shared" si="27"/>
        <v>18276.90751669227</v>
      </c>
      <c r="AH81" s="80">
        <f t="shared" si="6"/>
        <v>1.7989082201468769</v>
      </c>
      <c r="AI81" s="83">
        <f>'Data Export'!AS58</f>
        <v>43.5</v>
      </c>
      <c r="AJ81" s="84">
        <f t="shared" si="7"/>
        <v>45.15425891876221</v>
      </c>
      <c r="AK81" s="84">
        <f t="shared" si="8"/>
        <v>32.373707165877924</v>
      </c>
      <c r="AL81" s="84">
        <f t="shared" si="9"/>
        <v>0</v>
      </c>
      <c r="AM81" s="84">
        <f>IF($B$5="No",IF($B$3='Funding Weight Adjustments'!$D$2,$B$14*N81*AI81,IF($B$3='Funding Weight Adjustments'!$E$2,$B$14*N81*AI81,IF($B$3='Funding Weight Adjustments'!$B$2,$B$15*T81*AI81+$B$16*U81*AI81,IF($B$3='Funding Weight Adjustments'!$C$2,$B$15*T81*AI81+$B$16*U81*AI81,IF($B$3='Funding Weight Adjustments'!$H$2,$B$14*N81*AI81,IF($B$3='Funding Weight Adjustments'!$I$2,$B$14*N81*AI81,IF($B$3='Funding Weight Adjustments'!$F$2,$B$15*T81*AI81+$B$16*U81*AI81,IF($B$3='Funding Weight Adjustments'!$G$2,$B$15*T81*AI81+$B$16*U81*AI81)))))))),IF($B$5="Sparsity&lt;100",IF(R81=0,0,IF($B$3='Funding Weight Adjustments'!$D$2,$B$14*N81*AI81,IF($B$3='Funding Weight Adjustments'!$E$2,$B$14*N81*AI81,IF($B$3='Funding Weight Adjustments'!$B$2,$B$15*T81*AI81+$B$16*U81*AI81,IF($B$3='Funding Weight Adjustments'!$C$2,$B$15*T81*AI81+$B$16*U81*AI81,IF($B$3='Funding Weight Adjustments'!$H$2,$B$14*N81*AI81,IF($B$3='Funding Weight Adjustments'!$I$2,$B$14*N81*AI81,IF($B$3='Funding Weight Adjustments'!$F$2,$B$15*T81*AI81+$B$16*U81*AI81,IF($B$3='Funding Weight Adjustments'!$G$2,$B$15*T81*AI81+$B$16*U81*AI81))))))))),IF($B$5="Sparsity&lt;55",IF(S81=0,0,IF($B$3='Funding Weight Adjustments'!$D$2,$B$14*N81*AI81,IF($B$3='Funding Weight Adjustments'!$E$2,$B$14*N81*AI81,IF($B$3='Funding Weight Adjustments'!$B$2,$B$15*T81*AI81+$B$16*U81*AI81,IF($B$3='Funding Weight Adjustments'!$C$2,$B$15*T81*AI81+$B$16*U81*AI81,IF($B$3='Funding Weight Adjustments'!$H$2,$B$14*N81*AI81,IF($B$3='Funding Weight Adjustments'!$I$2,$B$14*N81*AI81,IF($B$3='Funding Weight Adjustments'!$F$2,$B$15*T81*AI81+$B$16*U81*AI81,IF($B$3='Funding Weight Adjustments'!$G$2,$B$15*T81*AI81+$B$16*U81*AI81))))))))))))</f>
        <v>0</v>
      </c>
      <c r="AN81" s="84">
        <f t="shared" si="10"/>
        <v>10.005000000000001</v>
      </c>
      <c r="AO81" s="84">
        <f t="shared" si="28"/>
        <v>87.532966084640123</v>
      </c>
      <c r="AP81" s="84">
        <f t="shared" si="11"/>
        <v>46.930832926162637</v>
      </c>
      <c r="AQ81" s="85">
        <f t="shared" si="12"/>
        <v>16477.354200124562</v>
      </c>
      <c r="AR81" s="86">
        <f t="shared" si="13"/>
        <v>1.6217868307209216</v>
      </c>
      <c r="AS81" s="85">
        <f>IF(AO81="-","-",IF($B$3='Funding Weight Adjustments'!$D$2,AI81*$E$14,IF($B$3='Funding Weight Adjustments'!$E$2,AP81*$E$14,IF($B$3='Funding Weight Adjustments'!$B$2,AI81*$E$14,IF(Simulation!$B$3='Funding Weight Adjustments'!$C$2,AP81*$E$14,IF($B$3='Funding Weight Adjustments'!$H$2,AI81*$E$14,IF($B$3='Funding Weight Adjustments'!$I$2,AP81*$E$14,IF($B$3='Funding Weight Adjustments'!$F$2,AI81*$E$14,IF(Simulation!$B$3='Funding Weight Adjustments'!$G$2,AP81*$E$14)))))))))</f>
        <v>90576.507547493893</v>
      </c>
      <c r="AT81" s="85">
        <f t="shared" si="14"/>
        <v>9457.0001220703125</v>
      </c>
      <c r="AU81" s="85">
        <f t="shared" si="15"/>
        <v>0</v>
      </c>
      <c r="AV81" s="85">
        <f>IF(AO81="-","-",IF($B$3='Funding Weight Adjustments'!$D$2,AO81*$E$16,IF($B$3='Funding Weight Adjustments'!$E$2,AO81*$E$16,IF($B$3='Funding Weight Adjustments'!$B$2,AO81*$E$16,IF(Simulation!$B$3='Funding Weight Adjustments'!$C$2,AO81*$E$16,IF($B$3='Funding Weight Adjustments'!$H$2,AO81*$E$16,IF($B$3='Funding Weight Adjustments'!$I$2,AO81*$E$16,IF($B$3='Funding Weight Adjustments'!$F$2,AO81*$E$16,IF(Simulation!$B$3='Funding Weight Adjustments'!$G$2,AO81*$E$16)))))))))</f>
        <v>753303.6718462127</v>
      </c>
      <c r="AW81" s="85">
        <f t="shared" si="16"/>
        <v>853337.17951577692</v>
      </c>
      <c r="AX81" s="85">
        <f t="shared" si="17"/>
        <v>1927.1597350530615</v>
      </c>
      <c r="AY81" s="85">
        <f t="shared" si="18"/>
        <v>201.2127685546875</v>
      </c>
      <c r="AZ81" s="85">
        <f t="shared" si="19"/>
        <v>0</v>
      </c>
      <c r="BA81" s="85">
        <f t="shared" si="20"/>
        <v>16027.73769885559</v>
      </c>
      <c r="BB81" s="85">
        <f t="shared" si="21"/>
        <v>18156.11020246334</v>
      </c>
      <c r="BC81" s="85">
        <f t="shared" si="22"/>
        <v>1488.1102024633401</v>
      </c>
      <c r="BD81" s="85">
        <f t="shared" si="29"/>
        <v>17967.657592476815</v>
      </c>
      <c r="BE81" s="86">
        <f t="shared" si="30"/>
        <v>1.7684702354800015</v>
      </c>
    </row>
    <row r="82" spans="1:57" x14ac:dyDescent="0.3">
      <c r="A82" s="76" t="str">
        <f>'Data Export'!A59</f>
        <v>T088</v>
      </c>
      <c r="B82" s="76" t="str">
        <f>'Data Export'!B59</f>
        <v>Guildhall</v>
      </c>
      <c r="C82" s="76" t="str">
        <f>'Data Export'!C59</f>
        <v>18</v>
      </c>
      <c r="D82" s="76" t="str">
        <f>'Data Export'!D59</f>
        <v>Essex-Caledonia SU</v>
      </c>
      <c r="E82" s="77">
        <f>'Data Export'!E59</f>
        <v>24</v>
      </c>
      <c r="F82" s="78">
        <f>'Data Export'!AU59</f>
        <v>0.2772</v>
      </c>
      <c r="G82" s="78">
        <f>'Data Export'!AT59</f>
        <v>0</v>
      </c>
      <c r="H82" s="79">
        <f>'Data Export'!AR59</f>
        <v>0</v>
      </c>
      <c r="I82" s="79">
        <f t="shared" si="1"/>
        <v>13.413563251495361</v>
      </c>
      <c r="J82" s="79">
        <f>'Data Export'!AV59</f>
        <v>5.3394880294799805</v>
      </c>
      <c r="K82" s="79">
        <f>'Data Export'!AW59</f>
        <v>6.4969487190246582</v>
      </c>
      <c r="L82" s="78">
        <f>'Data Export'!J59</f>
        <v>8.4339648485183716E-2</v>
      </c>
      <c r="M82" s="78">
        <f>'Data Export'!K59</f>
        <v>7.0705980062484741E-2</v>
      </c>
      <c r="N82" s="76">
        <f>'Data Export'!L59</f>
        <v>1</v>
      </c>
      <c r="O82" s="77">
        <f>'Data Export'!P59</f>
        <v>1</v>
      </c>
      <c r="P82" s="77">
        <f>'Data Export'!Q59</f>
        <v>0</v>
      </c>
      <c r="Q82" s="77">
        <f>'Data Export'!R59</f>
        <v>0</v>
      </c>
      <c r="R82" s="77">
        <f t="shared" si="25"/>
        <v>1</v>
      </c>
      <c r="S82" s="77">
        <f t="shared" si="26"/>
        <v>1</v>
      </c>
      <c r="T82" s="80">
        <f>'Data Export'!Z59</f>
        <v>0</v>
      </c>
      <c r="U82" s="80">
        <f>'Data Export'!AA59</f>
        <v>0</v>
      </c>
      <c r="V82" s="81">
        <f>'Data Export'!AH59</f>
        <v>404522</v>
      </c>
      <c r="W82" s="81">
        <f t="shared" si="2"/>
        <v>404522.015625</v>
      </c>
      <c r="X82" s="81">
        <f>'Data Export'!AI59</f>
        <v>0</v>
      </c>
      <c r="Y82" s="81">
        <f t="shared" si="3"/>
        <v>0</v>
      </c>
      <c r="Z82" s="81">
        <f>'Data Export'!AJ59</f>
        <v>3612.6669921875</v>
      </c>
      <c r="AA82" s="81">
        <f t="shared" si="4"/>
        <v>86704.0078125</v>
      </c>
      <c r="AB82" s="81">
        <f>'Data Export'!AO59</f>
        <v>0</v>
      </c>
      <c r="AC82" s="81">
        <f t="shared" si="5"/>
        <v>0</v>
      </c>
      <c r="AD82" s="77">
        <f>'Data Export'!AK59</f>
        <v>28.85</v>
      </c>
      <c r="AE82" s="77">
        <f>'Data Export'!AL59</f>
        <v>26.92</v>
      </c>
      <c r="AF82" s="81">
        <f>'Data Export'!AN59</f>
        <v>16855.083984375</v>
      </c>
      <c r="AG82" s="81">
        <f t="shared" si="27"/>
        <v>11806.018120820951</v>
      </c>
      <c r="AH82" s="80">
        <f t="shared" si="6"/>
        <v>1.1620096575611172</v>
      </c>
      <c r="AI82" s="83">
        <f>'Data Export'!AS59</f>
        <v>25.25</v>
      </c>
      <c r="AJ82" s="84">
        <f t="shared" si="7"/>
        <v>27.777471990585326</v>
      </c>
      <c r="AK82" s="84">
        <f t="shared" si="8"/>
        <v>22.868748250297049</v>
      </c>
      <c r="AL82" s="84">
        <f t="shared" si="9"/>
        <v>0</v>
      </c>
      <c r="AM82" s="84">
        <f>IF($B$5="No",IF($B$3='Funding Weight Adjustments'!$D$2,$B$14*N82*AI82,IF($B$3='Funding Weight Adjustments'!$E$2,$B$14*N82*AI82,IF($B$3='Funding Weight Adjustments'!$B$2,$B$15*T82*AI82+$B$16*U82*AI82,IF($B$3='Funding Weight Adjustments'!$C$2,$B$15*T82*AI82+$B$16*U82*AI82,IF($B$3='Funding Weight Adjustments'!$H$2,$B$14*N82*AI82,IF($B$3='Funding Weight Adjustments'!$I$2,$B$14*N82*AI82,IF($B$3='Funding Weight Adjustments'!$F$2,$B$15*T82*AI82+$B$16*U82*AI82,IF($B$3='Funding Weight Adjustments'!$G$2,$B$15*T82*AI82+$B$16*U82*AI82)))))))),IF($B$5="Sparsity&lt;100",IF(R82=0,0,IF($B$3='Funding Weight Adjustments'!$D$2,$B$14*N82*AI82,IF($B$3='Funding Weight Adjustments'!$E$2,$B$14*N82*AI82,IF($B$3='Funding Weight Adjustments'!$B$2,$B$15*T82*AI82+$B$16*U82*AI82,IF($B$3='Funding Weight Adjustments'!$C$2,$B$15*T82*AI82+$B$16*U82*AI82,IF($B$3='Funding Weight Adjustments'!$H$2,$B$14*N82*AI82,IF($B$3='Funding Weight Adjustments'!$I$2,$B$14*N82*AI82,IF($B$3='Funding Weight Adjustments'!$F$2,$B$15*T82*AI82+$B$16*U82*AI82,IF($B$3='Funding Weight Adjustments'!$G$2,$B$15*T82*AI82+$B$16*U82*AI82))))))))),IF($B$5="Sparsity&lt;55",IF(S82=0,0,IF($B$3='Funding Weight Adjustments'!$D$2,$B$14*N82*AI82,IF($B$3='Funding Weight Adjustments'!$E$2,$B$14*N82*AI82,IF($B$3='Funding Weight Adjustments'!$B$2,$B$15*T82*AI82+$B$16*U82*AI82,IF($B$3='Funding Weight Adjustments'!$C$2,$B$15*T82*AI82+$B$16*U82*AI82,IF($B$3='Funding Weight Adjustments'!$H$2,$B$14*N82*AI82,IF($B$3='Funding Weight Adjustments'!$I$2,$B$14*N82*AI82,IF($B$3='Funding Weight Adjustments'!$F$2,$B$15*T82*AI82+$B$16*U82*AI82,IF($B$3='Funding Weight Adjustments'!$G$2,$B$15*T82*AI82+$B$16*U82*AI82))))))))))))</f>
        <v>0</v>
      </c>
      <c r="AN82" s="84">
        <f t="shared" si="10"/>
        <v>5.8075000000000001</v>
      </c>
      <c r="AO82" s="84">
        <f t="shared" si="28"/>
        <v>56.453720240882369</v>
      </c>
      <c r="AP82" s="84">
        <f t="shared" si="11"/>
        <v>30.26768349336313</v>
      </c>
      <c r="AQ82" s="85">
        <f t="shared" si="12"/>
        <v>10500.242209886619</v>
      </c>
      <c r="AR82" s="86">
        <f t="shared" si="13"/>
        <v>1.0334884064849035</v>
      </c>
      <c r="AS82" s="85">
        <f>IF(AO82="-","-",IF($B$3='Funding Weight Adjustments'!$D$2,AI82*$E$14,IF($B$3='Funding Weight Adjustments'!$E$2,AP82*$E$14,IF($B$3='Funding Weight Adjustments'!$B$2,AI82*$E$14,IF(Simulation!$B$3='Funding Weight Adjustments'!$C$2,AP82*$E$14,IF($B$3='Funding Weight Adjustments'!$H$2,AI82*$E$14,IF($B$3='Funding Weight Adjustments'!$I$2,AP82*$E$14,IF($B$3='Funding Weight Adjustments'!$F$2,AI82*$E$14,IF(Simulation!$B$3='Funding Weight Adjustments'!$G$2,AP82*$E$14)))))))))</f>
        <v>58416.629142190839</v>
      </c>
      <c r="AT82" s="85">
        <f t="shared" si="14"/>
        <v>0</v>
      </c>
      <c r="AU82" s="85">
        <f t="shared" si="15"/>
        <v>0</v>
      </c>
      <c r="AV82" s="85">
        <f>IF(AO82="-","-",IF($B$3='Funding Weight Adjustments'!$D$2,AO82*$E$16,IF($B$3='Funding Weight Adjustments'!$E$2,AO82*$E$16,IF($B$3='Funding Weight Adjustments'!$B$2,AO82*$E$16,IF(Simulation!$B$3='Funding Weight Adjustments'!$C$2,AO82*$E$16,IF($B$3='Funding Weight Adjustments'!$H$2,AO82*$E$16,IF($B$3='Funding Weight Adjustments'!$I$2,AO82*$E$16,IF($B$3='Funding Weight Adjustments'!$F$2,AO82*$E$16,IF(Simulation!$B$3='Funding Weight Adjustments'!$G$2,AO82*$E$16)))))))))</f>
        <v>485837.4695736256</v>
      </c>
      <c r="AW82" s="85">
        <f t="shared" si="16"/>
        <v>544254.09871581639</v>
      </c>
      <c r="AX82" s="85">
        <f t="shared" si="17"/>
        <v>2434.0262142579518</v>
      </c>
      <c r="AY82" s="85">
        <f t="shared" si="18"/>
        <v>0</v>
      </c>
      <c r="AZ82" s="85">
        <f t="shared" si="19"/>
        <v>0</v>
      </c>
      <c r="BA82" s="85">
        <f t="shared" si="20"/>
        <v>20243.227898901067</v>
      </c>
      <c r="BB82" s="85">
        <f t="shared" si="21"/>
        <v>22677.254113159015</v>
      </c>
      <c r="BC82" s="85">
        <f t="shared" si="22"/>
        <v>5822.1701287840151</v>
      </c>
      <c r="BD82" s="85">
        <f t="shared" si="29"/>
        <v>15116.785894885035</v>
      </c>
      <c r="BE82" s="86">
        <f t="shared" si="30"/>
        <v>1.4878726274493146</v>
      </c>
    </row>
    <row r="83" spans="1:57" x14ac:dyDescent="0.3">
      <c r="A83" s="76" t="str">
        <f>'Data Export'!A60</f>
        <v>T089</v>
      </c>
      <c r="B83" s="76" t="str">
        <f>'Data Export'!B60</f>
        <v>Guilford</v>
      </c>
      <c r="C83" s="76" t="str">
        <f>'Data Export'!C60</f>
        <v>48</v>
      </c>
      <c r="D83" s="76" t="str">
        <f>'Data Export'!D60</f>
        <v>Windham Southeast SU</v>
      </c>
      <c r="E83" s="77">
        <f>'Data Export'!E60</f>
        <v>154.9</v>
      </c>
      <c r="F83" s="78">
        <f>'Data Export'!AU60</f>
        <v>0.22690000000000002</v>
      </c>
      <c r="G83" s="78">
        <f>'Data Export'!AT60</f>
        <v>0</v>
      </c>
      <c r="H83" s="79">
        <f>'Data Export'!AR60</f>
        <v>3.5</v>
      </c>
      <c r="I83" s="79">
        <f t="shared" si="1"/>
        <v>127.06614120483397</v>
      </c>
      <c r="J83" s="79">
        <f>'Data Export'!AV60</f>
        <v>19.263858795166016</v>
      </c>
      <c r="K83" s="79">
        <f>'Data Export'!AW60</f>
        <v>0</v>
      </c>
      <c r="L83" s="78">
        <f>'Data Export'!J60</f>
        <v>0.11326013505458832</v>
      </c>
      <c r="M83" s="78">
        <f>'Data Export'!K60</f>
        <v>4.2191542685031891E-2</v>
      </c>
      <c r="N83" s="76">
        <f>'Data Export'!L60</f>
        <v>0</v>
      </c>
      <c r="O83" s="77">
        <f>'Data Export'!P60</f>
        <v>0</v>
      </c>
      <c r="P83" s="77">
        <f>'Data Export'!Q60</f>
        <v>1</v>
      </c>
      <c r="Q83" s="77">
        <f>'Data Export'!R60</f>
        <v>0</v>
      </c>
      <c r="R83" s="77">
        <f t="shared" si="25"/>
        <v>1</v>
      </c>
      <c r="S83" s="77">
        <f t="shared" si="26"/>
        <v>1</v>
      </c>
      <c r="T83" s="80">
        <f>'Data Export'!Z60</f>
        <v>0</v>
      </c>
      <c r="U83" s="80">
        <f>'Data Export'!AA60</f>
        <v>1</v>
      </c>
      <c r="V83" s="81">
        <f>'Data Export'!AH60</f>
        <v>3003916</v>
      </c>
      <c r="W83" s="81">
        <f t="shared" si="2"/>
        <v>3041000.1279296875</v>
      </c>
      <c r="X83" s="81">
        <f>'Data Export'!AI60</f>
        <v>567.9599609375</v>
      </c>
      <c r="Y83" s="81">
        <f t="shared" si="3"/>
        <v>87976.997949218756</v>
      </c>
      <c r="Z83" s="81">
        <f>'Data Export'!AJ60</f>
        <v>2368.23828125</v>
      </c>
      <c r="AA83" s="81">
        <f t="shared" si="4"/>
        <v>366840.10976562503</v>
      </c>
      <c r="AB83" s="81">
        <f>'Data Export'!AO60</f>
        <v>239.40606689453125</v>
      </c>
      <c r="AC83" s="81">
        <f t="shared" si="5"/>
        <v>37083.999761962892</v>
      </c>
      <c r="AD83" s="77">
        <f>'Data Export'!AK60</f>
        <v>162.44999999999999</v>
      </c>
      <c r="AE83" s="77">
        <f>'Data Export'!AL60</f>
        <v>151.57</v>
      </c>
      <c r="AF83" s="81">
        <f>'Data Export'!AN60</f>
        <v>19632.021484375</v>
      </c>
      <c r="AG83" s="81">
        <f t="shared" si="27"/>
        <v>17643.069328785794</v>
      </c>
      <c r="AH83" s="80">
        <f t="shared" si="6"/>
        <v>1.7365225717308852</v>
      </c>
      <c r="AI83" s="83">
        <f>'Data Export'!AS60</f>
        <v>149.82999999999998</v>
      </c>
      <c r="AJ83" s="84">
        <f t="shared" si="7"/>
        <v>152.37068752288818</v>
      </c>
      <c r="AK83" s="84">
        <f t="shared" si="8"/>
        <v>102.68153972686169</v>
      </c>
      <c r="AL83" s="84">
        <f t="shared" si="9"/>
        <v>0</v>
      </c>
      <c r="AM83" s="84">
        <f>IF($B$5="No",IF($B$3='Funding Weight Adjustments'!$D$2,$B$14*N83*AI83,IF($B$3='Funding Weight Adjustments'!$E$2,$B$14*N83*AI83,IF($B$3='Funding Weight Adjustments'!$B$2,$B$15*T83*AI83+$B$16*U83*AI83,IF($B$3='Funding Weight Adjustments'!$C$2,$B$15*T83*AI83+$B$16*U83*AI83,IF($B$3='Funding Weight Adjustments'!$H$2,$B$14*N83*AI83,IF($B$3='Funding Weight Adjustments'!$I$2,$B$14*N83*AI83,IF($B$3='Funding Weight Adjustments'!$F$2,$B$15*T83*AI83+$B$16*U83*AI83,IF($B$3='Funding Weight Adjustments'!$G$2,$B$15*T83*AI83+$B$16*U83*AI83)))))))),IF($B$5="Sparsity&lt;100",IF(R83=0,0,IF($B$3='Funding Weight Adjustments'!$D$2,$B$14*N83*AI83,IF($B$3='Funding Weight Adjustments'!$E$2,$B$14*N83*AI83,IF($B$3='Funding Weight Adjustments'!$B$2,$B$15*T83*AI83+$B$16*U83*AI83,IF($B$3='Funding Weight Adjustments'!$C$2,$B$15*T83*AI83+$B$16*U83*AI83,IF($B$3='Funding Weight Adjustments'!$H$2,$B$14*N83*AI83,IF($B$3='Funding Weight Adjustments'!$I$2,$B$14*N83*AI83,IF($B$3='Funding Weight Adjustments'!$F$2,$B$15*T83*AI83+$B$16*U83*AI83,IF($B$3='Funding Weight Adjustments'!$G$2,$B$15*T83*AI83+$B$16*U83*AI83))))))))),IF($B$5="Sparsity&lt;55",IF(S83=0,0,IF($B$3='Funding Weight Adjustments'!$D$2,$B$14*N83*AI83,IF($B$3='Funding Weight Adjustments'!$E$2,$B$14*N83*AI83,IF($B$3='Funding Weight Adjustments'!$B$2,$B$15*T83*AI83+$B$16*U83*AI83,IF($B$3='Funding Weight Adjustments'!$C$2,$B$15*T83*AI83+$B$16*U83*AI83,IF($B$3='Funding Weight Adjustments'!$H$2,$B$14*N83*AI83,IF($B$3='Funding Weight Adjustments'!$I$2,$B$14*N83*AI83,IF($B$3='Funding Weight Adjustments'!$F$2,$B$15*T83*AI83+$B$16*U83*AI83,IF($B$3='Funding Weight Adjustments'!$G$2,$B$15*T83*AI83+$B$16*U83*AI83))))))))))))</f>
        <v>17.979599999999998</v>
      </c>
      <c r="AN83" s="84">
        <f t="shared" si="10"/>
        <v>25.4711</v>
      </c>
      <c r="AO83" s="84">
        <f t="shared" si="28"/>
        <v>298.50292724974986</v>
      </c>
      <c r="AP83" s="84">
        <f t="shared" si="11"/>
        <v>160.04245752603057</v>
      </c>
      <c r="AQ83" s="85">
        <f t="shared" si="12"/>
        <v>16709.066203442395</v>
      </c>
      <c r="AR83" s="86">
        <f t="shared" si="13"/>
        <v>1.6445931302600783</v>
      </c>
      <c r="AS83" s="85">
        <f>IF(AO83="-","-",IF($B$3='Funding Weight Adjustments'!$D$2,AI83*$E$14,IF($B$3='Funding Weight Adjustments'!$E$2,AP83*$E$14,IF($B$3='Funding Weight Adjustments'!$B$2,AI83*$E$14,IF(Simulation!$B$3='Funding Weight Adjustments'!$C$2,AP83*$E$14,IF($B$3='Funding Weight Adjustments'!$H$2,AI83*$E$14,IF($B$3='Funding Weight Adjustments'!$I$2,AP83*$E$14,IF($B$3='Funding Weight Adjustments'!$F$2,AI83*$E$14,IF(Simulation!$B$3='Funding Weight Adjustments'!$G$2,AP83*$E$14)))))))))</f>
        <v>308881.94302523899</v>
      </c>
      <c r="AT83" s="85">
        <f t="shared" si="14"/>
        <v>87976.997949218756</v>
      </c>
      <c r="AU83" s="85">
        <f t="shared" si="15"/>
        <v>37083.999761962892</v>
      </c>
      <c r="AV83" s="85">
        <f>IF(AO83="-","-",IF($B$3='Funding Weight Adjustments'!$D$2,AO83*$E$16,IF($B$3='Funding Weight Adjustments'!$E$2,AO83*$E$16,IF($B$3='Funding Weight Adjustments'!$B$2,AO83*$E$16,IF(Simulation!$B$3='Funding Weight Adjustments'!$C$2,AO83*$E$16,IF($B$3='Funding Weight Adjustments'!$H$2,AO83*$E$16,IF($B$3='Funding Weight Adjustments'!$I$2,AO83*$E$16,IF($B$3='Funding Weight Adjustments'!$F$2,AO83*$E$16,IF(Simulation!$B$3='Funding Weight Adjustments'!$G$2,AO83*$E$16)))))))))</f>
        <v>2568899.024130492</v>
      </c>
      <c r="AW83" s="85">
        <f t="shared" si="16"/>
        <v>3002841.9648669129</v>
      </c>
      <c r="AX83" s="85">
        <f t="shared" si="17"/>
        <v>1994.0732280518978</v>
      </c>
      <c r="AY83" s="85">
        <f t="shared" si="18"/>
        <v>567.9599609375</v>
      </c>
      <c r="AZ83" s="85">
        <f t="shared" si="19"/>
        <v>239.40606689453125</v>
      </c>
      <c r="BA83" s="85">
        <f t="shared" si="20"/>
        <v>16584.24160187535</v>
      </c>
      <c r="BB83" s="85">
        <f t="shared" si="21"/>
        <v>19385.680857759282</v>
      </c>
      <c r="BC83" s="85">
        <f t="shared" si="22"/>
        <v>-246.34062661571807</v>
      </c>
      <c r="BD83" s="85">
        <f t="shared" si="29"/>
        <v>16470.640952714362</v>
      </c>
      <c r="BE83" s="86">
        <f t="shared" si="30"/>
        <v>1.6211260780230672</v>
      </c>
    </row>
    <row r="84" spans="1:57" x14ac:dyDescent="0.3">
      <c r="A84" s="76" t="str">
        <f>'Data Export'!A61</f>
        <v>T090</v>
      </c>
      <c r="B84" s="76" t="str">
        <f>'Data Export'!B61</f>
        <v>Halifax</v>
      </c>
      <c r="C84" s="76" t="str">
        <f>'Data Export'!C61</f>
        <v>49</v>
      </c>
      <c r="D84" s="76" t="str">
        <f>'Data Export'!D61</f>
        <v>Windham Southwest SU</v>
      </c>
      <c r="E84" s="77">
        <f>'Data Export'!E61</f>
        <v>79.22</v>
      </c>
      <c r="F84" s="78">
        <f>'Data Export'!AU61</f>
        <v>0.1686</v>
      </c>
      <c r="G84" s="78">
        <f>'Data Export'!AT61</f>
        <v>0</v>
      </c>
      <c r="H84" s="79">
        <f>'Data Export'!AR61</f>
        <v>4.5</v>
      </c>
      <c r="I84" s="79">
        <f t="shared" si="1"/>
        <v>56.120827941894532</v>
      </c>
      <c r="J84" s="79">
        <f>'Data Export'!AV61</f>
        <v>22.409172058105469</v>
      </c>
      <c r="K84" s="79">
        <f>'Data Export'!AW61</f>
        <v>0</v>
      </c>
      <c r="L84" s="78">
        <f>'Data Export'!J61</f>
        <v>6.734120100736618E-2</v>
      </c>
      <c r="M84" s="78">
        <f>'Data Export'!K61</f>
        <v>5.2317433059215546E-2</v>
      </c>
      <c r="N84" s="76">
        <f>'Data Export'!L61</f>
        <v>1</v>
      </c>
      <c r="O84" s="77">
        <f>'Data Export'!P61</f>
        <v>1</v>
      </c>
      <c r="P84" s="77">
        <f>'Data Export'!Q61</f>
        <v>0</v>
      </c>
      <c r="Q84" s="77">
        <f>'Data Export'!R61</f>
        <v>0</v>
      </c>
      <c r="R84" s="77">
        <f t="shared" si="25"/>
        <v>1</v>
      </c>
      <c r="S84" s="77">
        <f t="shared" si="26"/>
        <v>1</v>
      </c>
      <c r="T84" s="80">
        <f>'Data Export'!Z61</f>
        <v>1</v>
      </c>
      <c r="U84" s="80">
        <f>'Data Export'!AA61</f>
        <v>0</v>
      </c>
      <c r="V84" s="81">
        <f>'Data Export'!AH61</f>
        <v>1456738</v>
      </c>
      <c r="W84" s="81">
        <f t="shared" si="2"/>
        <v>1456738.0530859374</v>
      </c>
      <c r="X84" s="81">
        <f>'Data Export'!AI61</f>
        <v>583.22393798828125</v>
      </c>
      <c r="Y84" s="81">
        <f t="shared" si="3"/>
        <v>46203.000367431639</v>
      </c>
      <c r="Z84" s="81">
        <f>'Data Export'!AJ61</f>
        <v>3736.3427734375</v>
      </c>
      <c r="AA84" s="81">
        <f t="shared" si="4"/>
        <v>295993.07451171876</v>
      </c>
      <c r="AB84" s="81">
        <f>'Data Export'!AO61</f>
        <v>0</v>
      </c>
      <c r="AC84" s="81">
        <f t="shared" si="5"/>
        <v>0</v>
      </c>
      <c r="AD84" s="77">
        <f>'Data Export'!AK61</f>
        <v>89.089999999999989</v>
      </c>
      <c r="AE84" s="77">
        <f>'Data Export'!AL61</f>
        <v>83.13</v>
      </c>
      <c r="AF84" s="81">
        <f>'Data Export'!AN61</f>
        <v>18388.513671875</v>
      </c>
      <c r="AG84" s="81">
        <f t="shared" si="27"/>
        <v>13963.009486036553</v>
      </c>
      <c r="AH84" s="80">
        <f t="shared" si="6"/>
        <v>1.3743119572870623</v>
      </c>
      <c r="AI84" s="83">
        <f>'Data Export'!AS61</f>
        <v>83.03</v>
      </c>
      <c r="AJ84" s="84">
        <f t="shared" si="7"/>
        <v>85.754109573364261</v>
      </c>
      <c r="AK84" s="84">
        <f t="shared" si="8"/>
        <v>42.940684335985566</v>
      </c>
      <c r="AL84" s="84">
        <f t="shared" si="9"/>
        <v>0</v>
      </c>
      <c r="AM84" s="84">
        <f>IF($B$5="No",IF($B$3='Funding Weight Adjustments'!$D$2,$B$14*N84*AI84,IF($B$3='Funding Weight Adjustments'!$E$2,$B$14*N84*AI84,IF($B$3='Funding Weight Adjustments'!$B$2,$B$15*T84*AI84+$B$16*U84*AI84,IF($B$3='Funding Weight Adjustments'!$C$2,$B$15*T84*AI84+$B$16*U84*AI84,IF($B$3='Funding Weight Adjustments'!$H$2,$B$14*N84*AI84,IF($B$3='Funding Weight Adjustments'!$I$2,$B$14*N84*AI84,IF($B$3='Funding Weight Adjustments'!$F$2,$B$15*T84*AI84+$B$16*U84*AI84,IF($B$3='Funding Weight Adjustments'!$G$2,$B$15*T84*AI84+$B$16*U84*AI84)))))))),IF($B$5="Sparsity&lt;100",IF(R84=0,0,IF($B$3='Funding Weight Adjustments'!$D$2,$B$14*N84*AI84,IF($B$3='Funding Weight Adjustments'!$E$2,$B$14*N84*AI84,IF($B$3='Funding Weight Adjustments'!$B$2,$B$15*T84*AI84+$B$16*U84*AI84,IF($B$3='Funding Weight Adjustments'!$C$2,$B$15*T84*AI84+$B$16*U84*AI84,IF($B$3='Funding Weight Adjustments'!$H$2,$B$14*N84*AI84,IF($B$3='Funding Weight Adjustments'!$I$2,$B$14*N84*AI84,IF($B$3='Funding Weight Adjustments'!$F$2,$B$15*T84*AI84+$B$16*U84*AI84,IF($B$3='Funding Weight Adjustments'!$G$2,$B$15*T84*AI84+$B$16*U84*AI84))))))))),IF($B$5="Sparsity&lt;55",IF(S84=0,0,IF($B$3='Funding Weight Adjustments'!$D$2,$B$14*N84*AI84,IF($B$3='Funding Weight Adjustments'!$E$2,$B$14*N84*AI84,IF($B$3='Funding Weight Adjustments'!$B$2,$B$15*T84*AI84+$B$16*U84*AI84,IF($B$3='Funding Weight Adjustments'!$C$2,$B$15*T84*AI84+$B$16*U84*AI84,IF($B$3='Funding Weight Adjustments'!$H$2,$B$14*N84*AI84,IF($B$3='Funding Weight Adjustments'!$I$2,$B$14*N84*AI84,IF($B$3='Funding Weight Adjustments'!$F$2,$B$15*T84*AI84+$B$16*U84*AI84,IF($B$3='Funding Weight Adjustments'!$G$2,$B$15*T84*AI84+$B$16*U84*AI84))))))))))))</f>
        <v>21.587800000000001</v>
      </c>
      <c r="AN84" s="84">
        <f t="shared" si="10"/>
        <v>19.096900000000002</v>
      </c>
      <c r="AO84" s="84">
        <f t="shared" si="28"/>
        <v>169.37949390934983</v>
      </c>
      <c r="AP84" s="84">
        <f t="shared" si="11"/>
        <v>90.812879825085176</v>
      </c>
      <c r="AQ84" s="85">
        <f t="shared" si="12"/>
        <v>12781.721940873711</v>
      </c>
      <c r="AR84" s="86">
        <f t="shared" si="13"/>
        <v>1.2580434981174913</v>
      </c>
      <c r="AS84" s="85">
        <f>IF(AO84="-","-",IF($B$3='Funding Weight Adjustments'!$D$2,AI84*$E$14,IF($B$3='Funding Weight Adjustments'!$E$2,AP84*$E$14,IF($B$3='Funding Weight Adjustments'!$B$2,AI84*$E$14,IF(Simulation!$B$3='Funding Weight Adjustments'!$C$2,AP84*$E$14,IF($B$3='Funding Weight Adjustments'!$H$2,AI84*$E$14,IF($B$3='Funding Weight Adjustments'!$I$2,AP84*$E$14,IF($B$3='Funding Weight Adjustments'!$F$2,AI84*$E$14,IF(Simulation!$B$3='Funding Weight Adjustments'!$G$2,AP84*$E$14)))))))))</f>
        <v>175268.85806241439</v>
      </c>
      <c r="AT84" s="85">
        <f t="shared" si="14"/>
        <v>46203.000367431639</v>
      </c>
      <c r="AU84" s="85">
        <f t="shared" si="15"/>
        <v>0</v>
      </c>
      <c r="AV84" s="85">
        <f>IF(AO84="-","-",IF($B$3='Funding Weight Adjustments'!$D$2,AO84*$E$16,IF($B$3='Funding Weight Adjustments'!$E$2,AO84*$E$16,IF($B$3='Funding Weight Adjustments'!$B$2,AO84*$E$16,IF(Simulation!$B$3='Funding Weight Adjustments'!$C$2,AO84*$E$16,IF($B$3='Funding Weight Adjustments'!$H$2,AO84*$E$16,IF($B$3='Funding Weight Adjustments'!$I$2,AO84*$E$16,IF($B$3='Funding Weight Adjustments'!$F$2,AO84*$E$16,IF(Simulation!$B$3='Funding Weight Adjustments'!$G$2,AO84*$E$16)))))))))</f>
        <v>1457670.183071245</v>
      </c>
      <c r="AW84" s="85">
        <f t="shared" si="16"/>
        <v>1679142.0415010911</v>
      </c>
      <c r="AX84" s="85">
        <f t="shared" si="17"/>
        <v>2212.4319371675638</v>
      </c>
      <c r="AY84" s="85">
        <f t="shared" si="18"/>
        <v>583.22393798828125</v>
      </c>
      <c r="AZ84" s="85">
        <f t="shared" si="19"/>
        <v>0</v>
      </c>
      <c r="BA84" s="85">
        <f t="shared" si="20"/>
        <v>18400.280018571637</v>
      </c>
      <c r="BB84" s="85">
        <f t="shared" si="21"/>
        <v>21195.935893727481</v>
      </c>
      <c r="BC84" s="85">
        <f t="shared" si="22"/>
        <v>2807.422221852481</v>
      </c>
      <c r="BD84" s="85">
        <f t="shared" si="29"/>
        <v>15230.757681657686</v>
      </c>
      <c r="BE84" s="86">
        <f t="shared" si="30"/>
        <v>1.4990903229978036</v>
      </c>
    </row>
    <row r="85" spans="1:57" x14ac:dyDescent="0.3">
      <c r="A85" s="76" t="str">
        <f>'Data Export'!A62</f>
        <v>T091</v>
      </c>
      <c r="B85" s="76" t="str">
        <f>'Data Export'!B62</f>
        <v>Hancock</v>
      </c>
      <c r="C85" s="76" t="str">
        <f>'Data Export'!C62</f>
        <v>30</v>
      </c>
      <c r="D85" s="76" t="str">
        <f>'Data Export'!D62</f>
        <v>White River Valley SU</v>
      </c>
      <c r="E85" s="77">
        <f>'Data Export'!E62</f>
        <v>54.6</v>
      </c>
      <c r="F85" s="78">
        <f>'Data Export'!AU62</f>
        <v>0.33100000000000002</v>
      </c>
      <c r="G85" s="78">
        <f>'Data Export'!AT62</f>
        <v>0</v>
      </c>
      <c r="H85" s="79">
        <f>'Data Export'!AR62</f>
        <v>5.4</v>
      </c>
      <c r="I85" s="79">
        <f t="shared" si="1"/>
        <v>22.282406768798829</v>
      </c>
      <c r="J85" s="79">
        <f>'Data Export'!AV62</f>
        <v>11.019434928894043</v>
      </c>
      <c r="K85" s="79">
        <f>'Data Export'!AW62</f>
        <v>13.408158302307129</v>
      </c>
      <c r="L85" s="78">
        <f>'Data Export'!J62</f>
        <v>0.21517877280712128</v>
      </c>
      <c r="M85" s="78">
        <f>'Data Export'!K62</f>
        <v>5.4501693695783615E-2</v>
      </c>
      <c r="N85" s="76">
        <f>'Data Export'!L62</f>
        <v>1</v>
      </c>
      <c r="O85" s="77">
        <f>'Data Export'!P62</f>
        <v>1</v>
      </c>
      <c r="P85" s="77">
        <f>'Data Export'!Q62</f>
        <v>0</v>
      </c>
      <c r="Q85" s="77">
        <f>'Data Export'!R62</f>
        <v>0</v>
      </c>
      <c r="R85" s="77">
        <f t="shared" si="25"/>
        <v>1</v>
      </c>
      <c r="S85" s="77">
        <f t="shared" si="26"/>
        <v>1</v>
      </c>
      <c r="T85" s="80">
        <f>'Data Export'!Z62</f>
        <v>0</v>
      </c>
      <c r="U85" s="80">
        <f>'Data Export'!AA62</f>
        <v>0</v>
      </c>
      <c r="V85" s="81">
        <f>'Data Export'!AH62</f>
        <v>922353.9375</v>
      </c>
      <c r="W85" s="81">
        <f t="shared" si="2"/>
        <v>922353.9609375</v>
      </c>
      <c r="X85" s="81">
        <f>'Data Export'!AI62</f>
        <v>231.28205871582031</v>
      </c>
      <c r="Y85" s="81">
        <f t="shared" si="3"/>
        <v>12628.000405883789</v>
      </c>
      <c r="Z85" s="81">
        <f>'Data Export'!AJ62</f>
        <v>238.09375</v>
      </c>
      <c r="AA85" s="81">
        <f t="shared" si="4"/>
        <v>12999.918750000001</v>
      </c>
      <c r="AB85" s="81">
        <f>'Data Export'!AO62</f>
        <v>0</v>
      </c>
      <c r="AC85" s="81">
        <f t="shared" si="5"/>
        <v>0</v>
      </c>
      <c r="AD85" s="77">
        <f>'Data Export'!AK62</f>
        <v>56.190000000000005</v>
      </c>
      <c r="AE85" s="77">
        <f>'Data Export'!AL62</f>
        <v>52.43</v>
      </c>
      <c r="AF85" s="81">
        <f>'Data Export'!AN62</f>
        <v>16892.9296875</v>
      </c>
      <c r="AG85" s="81">
        <f t="shared" si="27"/>
        <v>17344.154914886516</v>
      </c>
      <c r="AH85" s="80">
        <f t="shared" si="6"/>
        <v>1.7071018617014286</v>
      </c>
      <c r="AI85" s="83">
        <f>'Data Export'!AS62</f>
        <v>52.11</v>
      </c>
      <c r="AJ85" s="84">
        <f t="shared" si="7"/>
        <v>54.410101694107055</v>
      </c>
      <c r="AK85" s="84">
        <f t="shared" si="8"/>
        <v>53.488938672425832</v>
      </c>
      <c r="AL85" s="84">
        <f t="shared" si="9"/>
        <v>0</v>
      </c>
      <c r="AM85" s="84">
        <f>IF($B$5="No",IF($B$3='Funding Weight Adjustments'!$D$2,$B$14*N85*AI85,IF($B$3='Funding Weight Adjustments'!$E$2,$B$14*N85*AI85,IF($B$3='Funding Weight Adjustments'!$B$2,$B$15*T85*AI85+$B$16*U85*AI85,IF($B$3='Funding Weight Adjustments'!$C$2,$B$15*T85*AI85+$B$16*U85*AI85,IF($B$3='Funding Weight Adjustments'!$H$2,$B$14*N85*AI85,IF($B$3='Funding Weight Adjustments'!$I$2,$B$14*N85*AI85,IF($B$3='Funding Weight Adjustments'!$F$2,$B$15*T85*AI85+$B$16*U85*AI85,IF($B$3='Funding Weight Adjustments'!$G$2,$B$15*T85*AI85+$B$16*U85*AI85)))))))),IF($B$5="Sparsity&lt;100",IF(R85=0,0,IF($B$3='Funding Weight Adjustments'!$D$2,$B$14*N85*AI85,IF($B$3='Funding Weight Adjustments'!$E$2,$B$14*N85*AI85,IF($B$3='Funding Weight Adjustments'!$B$2,$B$15*T85*AI85+$B$16*U85*AI85,IF($B$3='Funding Weight Adjustments'!$C$2,$B$15*T85*AI85+$B$16*U85*AI85,IF($B$3='Funding Weight Adjustments'!$H$2,$B$14*N85*AI85,IF($B$3='Funding Weight Adjustments'!$I$2,$B$14*N85*AI85,IF($B$3='Funding Weight Adjustments'!$F$2,$B$15*T85*AI85+$B$16*U85*AI85,IF($B$3='Funding Weight Adjustments'!$G$2,$B$15*T85*AI85+$B$16*U85*AI85))))))))),IF($B$5="Sparsity&lt;55",IF(S85=0,0,IF($B$3='Funding Weight Adjustments'!$D$2,$B$14*N85*AI85,IF($B$3='Funding Weight Adjustments'!$E$2,$B$14*N85*AI85,IF($B$3='Funding Weight Adjustments'!$B$2,$B$15*T85*AI85+$B$16*U85*AI85,IF($B$3='Funding Weight Adjustments'!$C$2,$B$15*T85*AI85+$B$16*U85*AI85,IF($B$3='Funding Weight Adjustments'!$H$2,$B$14*N85*AI85,IF($B$3='Funding Weight Adjustments'!$I$2,$B$14*N85*AI85,IF($B$3='Funding Weight Adjustments'!$F$2,$B$15*T85*AI85+$B$16*U85*AI85,IF($B$3='Funding Weight Adjustments'!$G$2,$B$15*T85*AI85+$B$16*U85*AI85))))))))))))</f>
        <v>0</v>
      </c>
      <c r="AN85" s="84">
        <f t="shared" si="10"/>
        <v>11.985300000000001</v>
      </c>
      <c r="AO85" s="84">
        <f t="shared" si="28"/>
        <v>119.88434036653288</v>
      </c>
      <c r="AP85" s="84">
        <f t="shared" si="11"/>
        <v>64.276034502985297</v>
      </c>
      <c r="AQ85" s="85">
        <f t="shared" si="12"/>
        <v>14147.637594930738</v>
      </c>
      <c r="AR85" s="86">
        <f t="shared" si="13"/>
        <v>1.3924840152490885</v>
      </c>
      <c r="AS85" s="85">
        <f>IF(AO85="-","-",IF($B$3='Funding Weight Adjustments'!$D$2,AI85*$E$14,IF($B$3='Funding Weight Adjustments'!$E$2,AP85*$E$14,IF($B$3='Funding Weight Adjustments'!$B$2,AI85*$E$14,IF(Simulation!$B$3='Funding Weight Adjustments'!$C$2,AP85*$E$14,IF($B$3='Funding Weight Adjustments'!$H$2,AI85*$E$14,IF($B$3='Funding Weight Adjustments'!$I$2,AP85*$E$14,IF($B$3='Funding Weight Adjustments'!$F$2,AI85*$E$14,IF(Simulation!$B$3='Funding Weight Adjustments'!$G$2,AP85*$E$14)))))))))</f>
        <v>124052.74659076163</v>
      </c>
      <c r="AT85" s="85">
        <f t="shared" si="14"/>
        <v>12628.000405883789</v>
      </c>
      <c r="AU85" s="85">
        <f t="shared" si="15"/>
        <v>0</v>
      </c>
      <c r="AV85" s="85">
        <f>IF(AO85="-","-",IF($B$3='Funding Weight Adjustments'!$D$2,AO85*$E$16,IF($B$3='Funding Weight Adjustments'!$E$2,AO85*$E$16,IF($B$3='Funding Weight Adjustments'!$B$2,AO85*$E$16,IF(Simulation!$B$3='Funding Weight Adjustments'!$C$2,AO85*$E$16,IF($B$3='Funding Weight Adjustments'!$H$2,AO85*$E$16,IF($B$3='Funding Weight Adjustments'!$I$2,AO85*$E$16,IF($B$3='Funding Weight Adjustments'!$F$2,AO85*$E$16,IF(Simulation!$B$3='Funding Weight Adjustments'!$G$2,AO85*$E$16)))))))))</f>
        <v>1031717.7382935435</v>
      </c>
      <c r="AW85" s="85">
        <f t="shared" si="16"/>
        <v>1168398.4852901888</v>
      </c>
      <c r="AX85" s="85">
        <f t="shared" si="17"/>
        <v>2272.0283258381251</v>
      </c>
      <c r="AY85" s="85">
        <f t="shared" si="18"/>
        <v>231.28205871582031</v>
      </c>
      <c r="AZ85" s="85">
        <f t="shared" si="19"/>
        <v>0</v>
      </c>
      <c r="BA85" s="85">
        <f t="shared" si="20"/>
        <v>18895.92927277552</v>
      </c>
      <c r="BB85" s="85">
        <f t="shared" si="21"/>
        <v>21399.239657329465</v>
      </c>
      <c r="BC85" s="85">
        <f t="shared" si="22"/>
        <v>4506.3099698294645</v>
      </c>
      <c r="BD85" s="85">
        <f t="shared" si="29"/>
        <v>17975.573251746362</v>
      </c>
      <c r="BE85" s="86">
        <f t="shared" si="30"/>
        <v>1.7692493358018073</v>
      </c>
    </row>
    <row r="86" spans="1:57" x14ac:dyDescent="0.3">
      <c r="A86" s="76" t="str">
        <f>'Data Export'!A63</f>
        <v>T092</v>
      </c>
      <c r="B86" s="76" t="str">
        <f>'Data Export'!B63</f>
        <v>Hardwick</v>
      </c>
      <c r="C86" s="76" t="str">
        <f>'Data Export'!C63</f>
        <v>35</v>
      </c>
      <c r="D86" s="76" t="str">
        <f>'Data Export'!D63</f>
        <v>Orleans Southwest SU</v>
      </c>
      <c r="E86" s="77">
        <f>'Data Export'!E63</f>
        <v>254.18</v>
      </c>
      <c r="F86" s="78">
        <f>'Data Export'!AU63</f>
        <v>0.34179999999999999</v>
      </c>
      <c r="G86" s="78">
        <f>'Data Export'!AT63</f>
        <v>0.53</v>
      </c>
      <c r="H86" s="79">
        <f>'Data Export'!AR63</f>
        <v>30.19</v>
      </c>
      <c r="I86" s="79">
        <f t="shared" si="1"/>
        <v>189.1431413269043</v>
      </c>
      <c r="J86" s="79">
        <f>'Data Export'!AV63</f>
        <v>36.166858673095703</v>
      </c>
      <c r="K86" s="79">
        <f>'Data Export'!AW63</f>
        <v>0</v>
      </c>
      <c r="L86" s="78">
        <f>'Data Export'!J63</f>
        <v>0.13356821238994598</v>
      </c>
      <c r="M86" s="78">
        <f>'Data Export'!K63</f>
        <v>8.1069014966487885E-2</v>
      </c>
      <c r="N86" s="76">
        <f>'Data Export'!L63</f>
        <v>0</v>
      </c>
      <c r="O86" s="77">
        <f>'Data Export'!P63</f>
        <v>0</v>
      </c>
      <c r="P86" s="77">
        <f>'Data Export'!Q63</f>
        <v>0</v>
      </c>
      <c r="Q86" s="77">
        <f>'Data Export'!R63</f>
        <v>1</v>
      </c>
      <c r="R86" s="77">
        <f t="shared" si="25"/>
        <v>1</v>
      </c>
      <c r="S86" s="77">
        <f t="shared" si="26"/>
        <v>0</v>
      </c>
      <c r="T86" s="80">
        <f>'Data Export'!Z63</f>
        <v>0</v>
      </c>
      <c r="U86" s="80">
        <f>'Data Export'!AA63</f>
        <v>0</v>
      </c>
      <c r="V86" s="81">
        <f>'Data Export'!AH63</f>
        <v>4227997</v>
      </c>
      <c r="W86" s="81">
        <f t="shared" si="2"/>
        <v>4227996.8581640627</v>
      </c>
      <c r="X86" s="81">
        <f>'Data Export'!AI63</f>
        <v>500.40127563476563</v>
      </c>
      <c r="Y86" s="81">
        <f t="shared" si="3"/>
        <v>127191.99624084473</v>
      </c>
      <c r="Z86" s="81">
        <f>'Data Export'!AJ63</f>
        <v>798.095703125</v>
      </c>
      <c r="AA86" s="81">
        <f t="shared" si="4"/>
        <v>202859.9658203125</v>
      </c>
      <c r="AB86" s="81">
        <f>'Data Export'!AO63</f>
        <v>0</v>
      </c>
      <c r="AC86" s="81">
        <f t="shared" si="5"/>
        <v>0</v>
      </c>
      <c r="AD86" s="77">
        <f>'Data Export'!AK63</f>
        <v>259.75</v>
      </c>
      <c r="AE86" s="77">
        <f>'Data Export'!AL63</f>
        <v>242.36</v>
      </c>
      <c r="AF86" s="81">
        <f>'Data Export'!AN63</f>
        <v>16633.869140625</v>
      </c>
      <c r="AG86" s="81">
        <f t="shared" si="27"/>
        <v>16608.09082498659</v>
      </c>
      <c r="AH86" s="80">
        <f t="shared" si="6"/>
        <v>1.6346546087585225</v>
      </c>
      <c r="AI86" s="83">
        <f>'Data Export'!AS63</f>
        <v>255.5</v>
      </c>
      <c r="AJ86" s="84">
        <f t="shared" si="7"/>
        <v>247.51577749481203</v>
      </c>
      <c r="AK86" s="84">
        <f t="shared" si="8"/>
        <v>251.26465146074847</v>
      </c>
      <c r="AL86" s="84">
        <f t="shared" si="9"/>
        <v>0.83740000000000003</v>
      </c>
      <c r="AM86" s="84">
        <f>IF($B$5="No",IF($B$3='Funding Weight Adjustments'!$D$2,$B$14*N86*AI86,IF($B$3='Funding Weight Adjustments'!$E$2,$B$14*N86*AI86,IF($B$3='Funding Weight Adjustments'!$B$2,$B$15*T86*AI86+$B$16*U86*AI86,IF($B$3='Funding Weight Adjustments'!$C$2,$B$15*T86*AI86+$B$16*U86*AI86,IF($B$3='Funding Weight Adjustments'!$H$2,$B$14*N86*AI86,IF($B$3='Funding Weight Adjustments'!$I$2,$B$14*N86*AI86,IF($B$3='Funding Weight Adjustments'!$F$2,$B$15*T86*AI86+$B$16*U86*AI86,IF($B$3='Funding Weight Adjustments'!$G$2,$B$15*T86*AI86+$B$16*U86*AI86)))))))),IF($B$5="Sparsity&lt;100",IF(R86=0,0,IF($B$3='Funding Weight Adjustments'!$D$2,$B$14*N86*AI86,IF($B$3='Funding Weight Adjustments'!$E$2,$B$14*N86*AI86,IF($B$3='Funding Weight Adjustments'!$B$2,$B$15*T86*AI86+$B$16*U86*AI86,IF($B$3='Funding Weight Adjustments'!$C$2,$B$15*T86*AI86+$B$16*U86*AI86,IF($B$3='Funding Weight Adjustments'!$H$2,$B$14*N86*AI86,IF($B$3='Funding Weight Adjustments'!$I$2,$B$14*N86*AI86,IF($B$3='Funding Weight Adjustments'!$F$2,$B$15*T86*AI86+$B$16*U86*AI86,IF($B$3='Funding Weight Adjustments'!$G$2,$B$15*T86*AI86+$B$16*U86*AI86))))))))),IF($B$5="Sparsity&lt;55",IF(S86=0,0,IF($B$3='Funding Weight Adjustments'!$D$2,$B$14*N86*AI86,IF($B$3='Funding Weight Adjustments'!$E$2,$B$14*N86*AI86,IF($B$3='Funding Weight Adjustments'!$B$2,$B$15*T86*AI86+$B$16*U86*AI86,IF($B$3='Funding Weight Adjustments'!$C$2,$B$15*T86*AI86+$B$16*U86*AI86,IF($B$3='Funding Weight Adjustments'!$H$2,$B$14*N86*AI86,IF($B$3='Funding Weight Adjustments'!$I$2,$B$14*N86*AI86,IF($B$3='Funding Weight Adjustments'!$F$2,$B$15*T86*AI86+$B$16*U86*AI86,IF($B$3='Funding Weight Adjustments'!$G$2,$B$15*T86*AI86+$B$16*U86*AI86))))))))))))</f>
        <v>0</v>
      </c>
      <c r="AN86" s="84">
        <f t="shared" si="10"/>
        <v>28.105</v>
      </c>
      <c r="AO86" s="84">
        <f t="shared" si="28"/>
        <v>527.72282895556054</v>
      </c>
      <c r="AP86" s="84">
        <f t="shared" si="11"/>
        <v>282.9387946603722</v>
      </c>
      <c r="AQ86" s="85">
        <f t="shared" si="12"/>
        <v>14226.175301182557</v>
      </c>
      <c r="AR86" s="86">
        <f t="shared" si="13"/>
        <v>1.4002141044471021</v>
      </c>
      <c r="AS86" s="85">
        <f>IF(AO86="-","-",IF($B$3='Funding Weight Adjustments'!$D$2,AI86*$E$14,IF($B$3='Funding Weight Adjustments'!$E$2,AP86*$E$14,IF($B$3='Funding Weight Adjustments'!$B$2,AI86*$E$14,IF(Simulation!$B$3='Funding Weight Adjustments'!$C$2,AP86*$E$14,IF($B$3='Funding Weight Adjustments'!$H$2,AI86*$E$14,IF($B$3='Funding Weight Adjustments'!$I$2,AP86*$E$14,IF($B$3='Funding Weight Adjustments'!$F$2,AI86*$E$14,IF(Simulation!$B$3='Funding Weight Adjustments'!$G$2,AP86*$E$14)))))))))</f>
        <v>546071.87369451835</v>
      </c>
      <c r="AT86" s="85">
        <f t="shared" si="14"/>
        <v>127191.99624084473</v>
      </c>
      <c r="AU86" s="85">
        <f t="shared" si="15"/>
        <v>0</v>
      </c>
      <c r="AV86" s="85">
        <f>IF(AO86="-","-",IF($B$3='Funding Weight Adjustments'!$D$2,AO86*$E$16,IF($B$3='Funding Weight Adjustments'!$E$2,AO86*$E$16,IF($B$3='Funding Weight Adjustments'!$B$2,AO86*$E$16,IF(Simulation!$B$3='Funding Weight Adjustments'!$C$2,AO86*$E$16,IF($B$3='Funding Weight Adjustments'!$H$2,AO86*$E$16,IF($B$3='Funding Weight Adjustments'!$I$2,AO86*$E$16,IF($B$3='Funding Weight Adjustments'!$F$2,AO86*$E$16,IF(Simulation!$B$3='Funding Weight Adjustments'!$G$2,AO86*$E$16)))))))))</f>
        <v>4541552.3151003141</v>
      </c>
      <c r="AW86" s="85">
        <f t="shared" si="16"/>
        <v>5214816.1850356776</v>
      </c>
      <c r="AX86" s="85">
        <f t="shared" si="17"/>
        <v>2148.3668018511225</v>
      </c>
      <c r="AY86" s="85">
        <f t="shared" si="18"/>
        <v>500.40127563476563</v>
      </c>
      <c r="AZ86" s="85">
        <f t="shared" si="19"/>
        <v>0</v>
      </c>
      <c r="BA86" s="85">
        <f t="shared" si="20"/>
        <v>17867.465241562335</v>
      </c>
      <c r="BB86" s="85">
        <f t="shared" si="21"/>
        <v>20516.233319048224</v>
      </c>
      <c r="BC86" s="85">
        <f t="shared" si="22"/>
        <v>3882.3641784232241</v>
      </c>
      <c r="BD86" s="85">
        <f t="shared" si="29"/>
        <v>17713.923695870359</v>
      </c>
      <c r="BE86" s="86">
        <f t="shared" si="30"/>
        <v>1.7434964267588935</v>
      </c>
    </row>
    <row r="87" spans="1:57" x14ac:dyDescent="0.3">
      <c r="A87" s="76" t="str">
        <f>'Data Export'!A64</f>
        <v>T093</v>
      </c>
      <c r="B87" s="76" t="str">
        <f>'Data Export'!B64</f>
        <v>Hartford</v>
      </c>
      <c r="C87" s="76" t="str">
        <f>'Data Export'!C64</f>
        <v>54</v>
      </c>
      <c r="D87" s="76" t="str">
        <f>'Data Export'!D64</f>
        <v>Hartford SD</v>
      </c>
      <c r="E87" s="77">
        <f>'Data Export'!E64</f>
        <v>1393.0900000000001</v>
      </c>
      <c r="F87" s="78">
        <f>'Data Export'!AU64</f>
        <v>0.1988</v>
      </c>
      <c r="G87" s="78">
        <f>'Data Export'!AT64</f>
        <v>22</v>
      </c>
      <c r="H87" s="79">
        <f>'Data Export'!AR64</f>
        <v>139.24</v>
      </c>
      <c r="I87" s="79">
        <f t="shared" si="1"/>
        <v>570.8192138671875</v>
      </c>
      <c r="J87" s="79">
        <f>'Data Export'!AV64</f>
        <v>283.58203125</v>
      </c>
      <c r="K87" s="79">
        <f>'Data Export'!AW64</f>
        <v>461.5987548828125</v>
      </c>
      <c r="L87" s="78">
        <f>'Data Export'!J64</f>
        <v>0.14759378135204315</v>
      </c>
      <c r="M87" s="78">
        <f>'Data Export'!K64</f>
        <v>7.6670043170452118E-2</v>
      </c>
      <c r="N87" s="76">
        <f>'Data Export'!L64</f>
        <v>0</v>
      </c>
      <c r="O87" s="77">
        <f>'Data Export'!P64</f>
        <v>0</v>
      </c>
      <c r="P87" s="77">
        <f>'Data Export'!Q64</f>
        <v>0</v>
      </c>
      <c r="Q87" s="77">
        <f>'Data Export'!R64</f>
        <v>0</v>
      </c>
      <c r="R87" s="77">
        <f t="shared" si="25"/>
        <v>0</v>
      </c>
      <c r="S87" s="77">
        <f t="shared" si="26"/>
        <v>0</v>
      </c>
      <c r="T87" s="80">
        <f>'Data Export'!Z64</f>
        <v>0</v>
      </c>
      <c r="U87" s="80">
        <f>'Data Export'!AA64</f>
        <v>0.30091384053230286</v>
      </c>
      <c r="V87" s="81">
        <f>'Data Export'!AH64</f>
        <v>37284964</v>
      </c>
      <c r="W87" s="81">
        <f t="shared" si="2"/>
        <v>37560476.254726566</v>
      </c>
      <c r="X87" s="81">
        <f>'Data Export'!AI64</f>
        <v>802.2568359375</v>
      </c>
      <c r="Y87" s="81">
        <f t="shared" si="3"/>
        <v>1117615.9755761719</v>
      </c>
      <c r="Z87" s="81">
        <f>'Data Export'!AJ64</f>
        <v>10640.638671875</v>
      </c>
      <c r="AA87" s="81">
        <f t="shared" si="4"/>
        <v>14823367.327402346</v>
      </c>
      <c r="AB87" s="81">
        <f>'Data Export'!AO64</f>
        <v>197.77186584472656</v>
      </c>
      <c r="AC87" s="81">
        <f t="shared" si="5"/>
        <v>275514.00858963013</v>
      </c>
      <c r="AD87" s="77">
        <f>'Data Export'!AK64</f>
        <v>1535.23</v>
      </c>
      <c r="AE87" s="77">
        <f>'Data Export'!AL64</f>
        <v>1432.45</v>
      </c>
      <c r="AF87" s="81">
        <f>'Data Export'!AN64</f>
        <v>26961.98828125</v>
      </c>
      <c r="AG87" s="81">
        <f t="shared" si="27"/>
        <v>15872.881376190597</v>
      </c>
      <c r="AH87" s="80">
        <f t="shared" si="6"/>
        <v>1.5622914740345075</v>
      </c>
      <c r="AI87" s="83">
        <f>'Data Export'!AS64</f>
        <v>1455.24</v>
      </c>
      <c r="AJ87" s="84">
        <f t="shared" si="7"/>
        <v>1537.5940181640624</v>
      </c>
      <c r="AK87" s="84">
        <f t="shared" si="8"/>
        <v>907.85086170871648</v>
      </c>
      <c r="AL87" s="84">
        <f t="shared" si="9"/>
        <v>34.760000000000005</v>
      </c>
      <c r="AM87" s="84">
        <f>IF($B$5="No",IF($B$3='Funding Weight Adjustments'!$D$2,$B$14*N87*AI87,IF($B$3='Funding Weight Adjustments'!$E$2,$B$14*N87*AI87,IF($B$3='Funding Weight Adjustments'!$B$2,$B$15*T87*AI87+$B$16*U87*AI87,IF($B$3='Funding Weight Adjustments'!$C$2,$B$15*T87*AI87+$B$16*U87*AI87,IF($B$3='Funding Weight Adjustments'!$H$2,$B$14*N87*AI87,IF($B$3='Funding Weight Adjustments'!$I$2,$B$14*N87*AI87,IF($B$3='Funding Weight Adjustments'!$F$2,$B$15*T87*AI87+$B$16*U87*AI87,IF($B$3='Funding Weight Adjustments'!$G$2,$B$15*T87*AI87+$B$16*U87*AI87)))))))),IF($B$5="Sparsity&lt;100",IF(R87=0,0,IF($B$3='Funding Weight Adjustments'!$D$2,$B$14*N87*AI87,IF($B$3='Funding Weight Adjustments'!$E$2,$B$14*N87*AI87,IF($B$3='Funding Weight Adjustments'!$B$2,$B$15*T87*AI87+$B$16*U87*AI87,IF($B$3='Funding Weight Adjustments'!$C$2,$B$15*T87*AI87+$B$16*U87*AI87,IF($B$3='Funding Weight Adjustments'!$H$2,$B$14*N87*AI87,IF($B$3='Funding Weight Adjustments'!$I$2,$B$14*N87*AI87,IF($B$3='Funding Weight Adjustments'!$F$2,$B$15*T87*AI87+$B$16*U87*AI87,IF($B$3='Funding Weight Adjustments'!$G$2,$B$15*T87*AI87+$B$16*U87*AI87))))))))),IF($B$5="Sparsity&lt;55",IF(S87=0,0,IF($B$3='Funding Weight Adjustments'!$D$2,$B$14*N87*AI87,IF($B$3='Funding Weight Adjustments'!$E$2,$B$14*N87*AI87,IF($B$3='Funding Weight Adjustments'!$B$2,$B$15*T87*AI87+$B$16*U87*AI87,IF($B$3='Funding Weight Adjustments'!$C$2,$B$15*T87*AI87+$B$16*U87*AI87,IF($B$3='Funding Weight Adjustments'!$H$2,$B$14*N87*AI87,IF($B$3='Funding Weight Adjustments'!$I$2,$B$14*N87*AI87,IF($B$3='Funding Weight Adjustments'!$F$2,$B$15*T87*AI87+$B$16*U87*AI87,IF($B$3='Funding Weight Adjustments'!$G$2,$B$15*T87*AI87+$B$16*U87*AI87))))))))))))</f>
        <v>0</v>
      </c>
      <c r="AN87" s="84">
        <f t="shared" si="10"/>
        <v>0</v>
      </c>
      <c r="AO87" s="84">
        <f t="shared" si="28"/>
        <v>2480.2048798727792</v>
      </c>
      <c r="AP87" s="84">
        <f t="shared" si="11"/>
        <v>1329.7627859132683</v>
      </c>
      <c r="AQ87" s="85">
        <f t="shared" si="12"/>
        <v>17098.620271365613</v>
      </c>
      <c r="AR87" s="86">
        <f t="shared" si="13"/>
        <v>1.6829350660792926</v>
      </c>
      <c r="AS87" s="85">
        <f>IF(AO87="-","-",IF($B$3='Funding Weight Adjustments'!$D$2,AI87*$E$14,IF($B$3='Funding Weight Adjustments'!$E$2,AP87*$E$14,IF($B$3='Funding Weight Adjustments'!$B$2,AI87*$E$14,IF(Simulation!$B$3='Funding Weight Adjustments'!$C$2,AP87*$E$14,IF($B$3='Funding Weight Adjustments'!$H$2,AI87*$E$14,IF($B$3='Funding Weight Adjustments'!$I$2,AP87*$E$14,IF($B$3='Funding Weight Adjustments'!$F$2,AI87*$E$14,IF(Simulation!$B$3='Funding Weight Adjustments'!$G$2,AP87*$E$14)))))))))</f>
        <v>2566442.1768126078</v>
      </c>
      <c r="AT87" s="85">
        <f t="shared" si="14"/>
        <v>1117615.9755761719</v>
      </c>
      <c r="AU87" s="85">
        <f t="shared" si="15"/>
        <v>275514.00858963013</v>
      </c>
      <c r="AV87" s="85">
        <f>IF(AO87="-","-",IF($B$3='Funding Weight Adjustments'!$D$2,AO87*$E$16,IF($B$3='Funding Weight Adjustments'!$E$2,AO87*$E$16,IF($B$3='Funding Weight Adjustments'!$B$2,AO87*$E$16,IF(Simulation!$B$3='Funding Weight Adjustments'!$C$2,AO87*$E$16,IF($B$3='Funding Weight Adjustments'!$H$2,AO87*$E$16,IF($B$3='Funding Weight Adjustments'!$I$2,AO87*$E$16,IF($B$3='Funding Weight Adjustments'!$F$2,AO87*$E$16,IF(Simulation!$B$3='Funding Weight Adjustments'!$G$2,AO87*$E$16)))))))))</f>
        <v>21344500.552311439</v>
      </c>
      <c r="AW87" s="85">
        <f t="shared" si="16"/>
        <v>25304072.713289849</v>
      </c>
      <c r="AX87" s="85">
        <f t="shared" si="17"/>
        <v>1842.2658814668166</v>
      </c>
      <c r="AY87" s="85">
        <f t="shared" si="18"/>
        <v>802.25683593749989</v>
      </c>
      <c r="AZ87" s="85">
        <f t="shared" si="19"/>
        <v>197.77186584472653</v>
      </c>
      <c r="BA87" s="85">
        <f t="shared" si="20"/>
        <v>15321.695333619104</v>
      </c>
      <c r="BB87" s="85">
        <f t="shared" si="21"/>
        <v>18163.989916868148</v>
      </c>
      <c r="BC87" s="85">
        <f t="shared" si="22"/>
        <v>-8797.9983643818523</v>
      </c>
      <c r="BD87" s="85">
        <f t="shared" si="29"/>
        <v>7881.6353539999664</v>
      </c>
      <c r="BE87" s="86">
        <f t="shared" si="30"/>
        <v>0.77575151122046915</v>
      </c>
    </row>
    <row r="88" spans="1:57" x14ac:dyDescent="0.3">
      <c r="A88" s="76" t="str">
        <f>'Data Export'!A65</f>
        <v>T094</v>
      </c>
      <c r="B88" s="76" t="str">
        <f>'Data Export'!B65</f>
        <v>Hartland</v>
      </c>
      <c r="C88" s="76" t="str">
        <f>'Data Export'!C65</f>
        <v>52</v>
      </c>
      <c r="D88" s="76" t="str">
        <f>'Data Export'!D65</f>
        <v>Windsor Southeast SU</v>
      </c>
      <c r="E88" s="77">
        <f>'Data Export'!E65</f>
        <v>472.33000000000004</v>
      </c>
      <c r="F88" s="78">
        <f>'Data Export'!AU65</f>
        <v>0.10489999999999999</v>
      </c>
      <c r="G88" s="78">
        <f>'Data Export'!AT65</f>
        <v>0</v>
      </c>
      <c r="H88" s="79">
        <f>'Data Export'!AR65</f>
        <v>2.2000000000000002</v>
      </c>
      <c r="I88" s="79">
        <f t="shared" si="1"/>
        <v>313.86282165527342</v>
      </c>
      <c r="J88" s="79">
        <f>'Data Export'!AV65</f>
        <v>146.21717834472656</v>
      </c>
      <c r="K88" s="79">
        <f>'Data Export'!AW65</f>
        <v>0</v>
      </c>
      <c r="L88" s="78">
        <f>'Data Export'!J65</f>
        <v>7.836546003818512E-2</v>
      </c>
      <c r="M88" s="78">
        <f>'Data Export'!K65</f>
        <v>3.6104585975408554E-2</v>
      </c>
      <c r="N88" s="76">
        <f>'Data Export'!L65</f>
        <v>0</v>
      </c>
      <c r="O88" s="77">
        <f>'Data Export'!P65</f>
        <v>0</v>
      </c>
      <c r="P88" s="77">
        <f>'Data Export'!Q65</f>
        <v>0</v>
      </c>
      <c r="Q88" s="77">
        <f>'Data Export'!R65</f>
        <v>1</v>
      </c>
      <c r="R88" s="77">
        <f t="shared" si="25"/>
        <v>1</v>
      </c>
      <c r="S88" s="77">
        <f t="shared" si="26"/>
        <v>0</v>
      </c>
      <c r="T88" s="80">
        <f>'Data Export'!Z65</f>
        <v>0</v>
      </c>
      <c r="U88" s="80">
        <f>'Data Export'!AA65</f>
        <v>0</v>
      </c>
      <c r="V88" s="81">
        <f>'Data Export'!AH65</f>
        <v>8080858.5</v>
      </c>
      <c r="W88" s="81">
        <f t="shared" si="2"/>
        <v>8166553.411816407</v>
      </c>
      <c r="X88" s="81">
        <f>'Data Export'!AI65</f>
        <v>341.37362670898438</v>
      </c>
      <c r="Y88" s="81">
        <f t="shared" si="3"/>
        <v>161241.0051034546</v>
      </c>
      <c r="Z88" s="81">
        <f>'Data Export'!AJ65</f>
        <v>922.728515625</v>
      </c>
      <c r="AA88" s="81">
        <f t="shared" si="4"/>
        <v>435832.35978515627</v>
      </c>
      <c r="AB88" s="81">
        <f>'Data Export'!AO65</f>
        <v>181.43035888671875</v>
      </c>
      <c r="AC88" s="81">
        <f t="shared" si="5"/>
        <v>85695.001412963873</v>
      </c>
      <c r="AD88" s="77">
        <f>'Data Export'!AK65</f>
        <v>503.46999999999997</v>
      </c>
      <c r="AE88" s="77">
        <f>'Data Export'!AL65</f>
        <v>469.76</v>
      </c>
      <c r="AF88" s="81">
        <f>'Data Export'!AN65</f>
        <v>17289.931640625</v>
      </c>
      <c r="AG88" s="81">
        <f t="shared" si="27"/>
        <v>16456.746108717751</v>
      </c>
      <c r="AH88" s="80">
        <f t="shared" si="6"/>
        <v>1.6197584752674952</v>
      </c>
      <c r="AI88" s="83">
        <f>'Data Export'!AS65</f>
        <v>462.28</v>
      </c>
      <c r="AJ88" s="84">
        <f t="shared" si="7"/>
        <v>494.72195101928708</v>
      </c>
      <c r="AK88" s="84">
        <f t="shared" si="8"/>
        <v>154.13210800591196</v>
      </c>
      <c r="AL88" s="84">
        <f t="shared" si="9"/>
        <v>0</v>
      </c>
      <c r="AM88" s="84">
        <f>IF($B$5="No",IF($B$3='Funding Weight Adjustments'!$D$2,$B$14*N88*AI88,IF($B$3='Funding Weight Adjustments'!$E$2,$B$14*N88*AI88,IF($B$3='Funding Weight Adjustments'!$B$2,$B$15*T88*AI88+$B$16*U88*AI88,IF($B$3='Funding Weight Adjustments'!$C$2,$B$15*T88*AI88+$B$16*U88*AI88,IF($B$3='Funding Weight Adjustments'!$H$2,$B$14*N88*AI88,IF($B$3='Funding Weight Adjustments'!$I$2,$B$14*N88*AI88,IF($B$3='Funding Weight Adjustments'!$F$2,$B$15*T88*AI88+$B$16*U88*AI88,IF($B$3='Funding Weight Adjustments'!$G$2,$B$15*T88*AI88+$B$16*U88*AI88)))))))),IF($B$5="Sparsity&lt;100",IF(R88=0,0,IF($B$3='Funding Weight Adjustments'!$D$2,$B$14*N88*AI88,IF($B$3='Funding Weight Adjustments'!$E$2,$B$14*N88*AI88,IF($B$3='Funding Weight Adjustments'!$B$2,$B$15*T88*AI88+$B$16*U88*AI88,IF($B$3='Funding Weight Adjustments'!$C$2,$B$15*T88*AI88+$B$16*U88*AI88,IF($B$3='Funding Weight Adjustments'!$H$2,$B$14*N88*AI88,IF($B$3='Funding Weight Adjustments'!$I$2,$B$14*N88*AI88,IF($B$3='Funding Weight Adjustments'!$F$2,$B$15*T88*AI88+$B$16*U88*AI88,IF($B$3='Funding Weight Adjustments'!$G$2,$B$15*T88*AI88+$B$16*U88*AI88))))))))),IF($B$5="Sparsity&lt;55",IF(S88=0,0,IF($B$3='Funding Weight Adjustments'!$D$2,$B$14*N88*AI88,IF($B$3='Funding Weight Adjustments'!$E$2,$B$14*N88*AI88,IF($B$3='Funding Weight Adjustments'!$B$2,$B$15*T88*AI88+$B$16*U88*AI88,IF($B$3='Funding Weight Adjustments'!$C$2,$B$15*T88*AI88+$B$16*U88*AI88,IF($B$3='Funding Weight Adjustments'!$H$2,$B$14*N88*AI88,IF($B$3='Funding Weight Adjustments'!$I$2,$B$14*N88*AI88,IF($B$3='Funding Weight Adjustments'!$F$2,$B$15*T88*AI88+$B$16*U88*AI88,IF($B$3='Funding Weight Adjustments'!$G$2,$B$15*T88*AI88+$B$16*U88*AI88))))))))))))</f>
        <v>0</v>
      </c>
      <c r="AN88" s="84">
        <f t="shared" si="10"/>
        <v>50.8508</v>
      </c>
      <c r="AO88" s="84">
        <f t="shared" si="28"/>
        <v>699.70485902519908</v>
      </c>
      <c r="AP88" s="84">
        <f t="shared" si="11"/>
        <v>375.14702523370806</v>
      </c>
      <c r="AQ88" s="85">
        <f t="shared" si="12"/>
        <v>20607.176738813767</v>
      </c>
      <c r="AR88" s="86">
        <f t="shared" si="13"/>
        <v>2.0282654270485989</v>
      </c>
      <c r="AS88" s="85">
        <f>IF(AO88="-","-",IF($B$3='Funding Weight Adjustments'!$D$2,AI88*$E$14,IF($B$3='Funding Weight Adjustments'!$E$2,AP88*$E$14,IF($B$3='Funding Weight Adjustments'!$B$2,AI88*$E$14,IF(Simulation!$B$3='Funding Weight Adjustments'!$C$2,AP88*$E$14,IF($B$3='Funding Weight Adjustments'!$H$2,AI88*$E$14,IF($B$3='Funding Weight Adjustments'!$I$2,AP88*$E$14,IF($B$3='Funding Weight Adjustments'!$F$2,AI88*$E$14,IF(Simulation!$B$3='Funding Weight Adjustments'!$G$2,AP88*$E$14)))))))))</f>
        <v>724033.75870105659</v>
      </c>
      <c r="AT88" s="85">
        <f t="shared" si="14"/>
        <v>161241.0051034546</v>
      </c>
      <c r="AU88" s="85">
        <f t="shared" si="15"/>
        <v>85695.001412963873</v>
      </c>
      <c r="AV88" s="85">
        <f>IF(AO88="-","-",IF($B$3='Funding Weight Adjustments'!$D$2,AO88*$E$16,IF($B$3='Funding Weight Adjustments'!$E$2,AO88*$E$16,IF($B$3='Funding Weight Adjustments'!$B$2,AO88*$E$16,IF(Simulation!$B$3='Funding Weight Adjustments'!$C$2,AO88*$E$16,IF($B$3='Funding Weight Adjustments'!$H$2,AO88*$E$16,IF($B$3='Funding Weight Adjustments'!$I$2,AO88*$E$16,IF($B$3='Funding Weight Adjustments'!$F$2,AO88*$E$16,IF(Simulation!$B$3='Funding Weight Adjustments'!$G$2,AO88*$E$16)))))))))</f>
        <v>6021619.7746874979</v>
      </c>
      <c r="AW88" s="85">
        <f t="shared" si="16"/>
        <v>6992589.5399049725</v>
      </c>
      <c r="AX88" s="85">
        <f t="shared" si="17"/>
        <v>1532.8980981539528</v>
      </c>
      <c r="AY88" s="85">
        <f t="shared" si="18"/>
        <v>341.37362670898438</v>
      </c>
      <c r="AZ88" s="85">
        <f t="shared" si="19"/>
        <v>181.43035888671875</v>
      </c>
      <c r="BA88" s="85">
        <f t="shared" si="20"/>
        <v>12748.755689216221</v>
      </c>
      <c r="BB88" s="85">
        <f t="shared" si="21"/>
        <v>14804.457772965876</v>
      </c>
      <c r="BC88" s="85">
        <f t="shared" si="22"/>
        <v>-2485.4738676591242</v>
      </c>
      <c r="BD88" s="85">
        <f t="shared" si="29"/>
        <v>17477.833326907246</v>
      </c>
      <c r="BE88" s="86">
        <f t="shared" si="30"/>
        <v>1.7202591857192171</v>
      </c>
    </row>
    <row r="89" spans="1:57" x14ac:dyDescent="0.3">
      <c r="A89" s="76" t="str">
        <f>'Data Export'!A66</f>
        <v>T095</v>
      </c>
      <c r="B89" s="76" t="str">
        <f>'Data Export'!B66</f>
        <v>Highgate</v>
      </c>
      <c r="C89" s="76" t="str">
        <f>'Data Export'!C66</f>
        <v>21</v>
      </c>
      <c r="D89" s="76" t="str">
        <f>'Data Export'!D66</f>
        <v>Franklin Northwest SU</v>
      </c>
      <c r="E89" s="77">
        <f>'Data Export'!E66</f>
        <v>339.18000000000006</v>
      </c>
      <c r="F89" s="78">
        <f>'Data Export'!AU66</f>
        <v>0.14299999999999999</v>
      </c>
      <c r="G89" s="78">
        <f>'Data Export'!AT66</f>
        <v>4.3600000000000003</v>
      </c>
      <c r="H89" s="79">
        <f>'Data Export'!AR66</f>
        <v>53.08</v>
      </c>
      <c r="I89" s="79">
        <f t="shared" ref="I89:I152" si="31">AI89-SUM(H89,J89,K89)</f>
        <v>268.21566833496092</v>
      </c>
      <c r="J89" s="79">
        <f>'Data Export'!AV66</f>
        <v>40.424331665039063</v>
      </c>
      <c r="K89" s="79">
        <f>'Data Export'!AW66</f>
        <v>0</v>
      </c>
      <c r="L89" s="78">
        <f>'Data Export'!J66</f>
        <v>6.2048140913248062E-2</v>
      </c>
      <c r="M89" s="78">
        <f>'Data Export'!K66</f>
        <v>8.3808824419975281E-2</v>
      </c>
      <c r="N89" s="76">
        <f>'Data Export'!L66</f>
        <v>0</v>
      </c>
      <c r="O89" s="77">
        <f>'Data Export'!P66</f>
        <v>0</v>
      </c>
      <c r="P89" s="77">
        <f>'Data Export'!Q66</f>
        <v>0</v>
      </c>
      <c r="Q89" s="77">
        <f>'Data Export'!R66</f>
        <v>1</v>
      </c>
      <c r="R89" s="77">
        <f t="shared" si="25"/>
        <v>1</v>
      </c>
      <c r="S89" s="77">
        <f t="shared" si="26"/>
        <v>0</v>
      </c>
      <c r="T89" s="80">
        <f>'Data Export'!Z66</f>
        <v>0</v>
      </c>
      <c r="U89" s="80">
        <f>'Data Export'!AA66</f>
        <v>0</v>
      </c>
      <c r="V89" s="81">
        <f>'Data Export'!AH66</f>
        <v>4982640</v>
      </c>
      <c r="W89" s="81">
        <f t="shared" ref="W89:W152" si="32">AF89*E89</f>
        <v>4982639.9886914073</v>
      </c>
      <c r="X89" s="81">
        <f>'Data Export'!AI66</f>
        <v>1195.385986328125</v>
      </c>
      <c r="Y89" s="81">
        <f t="shared" ref="Y89:Y152" si="33">X89*E89</f>
        <v>405451.01884277351</v>
      </c>
      <c r="Z89" s="81">
        <f>'Data Export'!AJ66</f>
        <v>1650.66015625</v>
      </c>
      <c r="AA89" s="81">
        <f t="shared" ref="AA89:AA152" si="34">Z89*E89</f>
        <v>559870.91179687507</v>
      </c>
      <c r="AB89" s="81">
        <f>'Data Export'!AO66</f>
        <v>0</v>
      </c>
      <c r="AC89" s="81">
        <f t="shared" ref="AC89:AC152" si="35">AB89*E89</f>
        <v>0</v>
      </c>
      <c r="AD89" s="77">
        <f>'Data Export'!AK66</f>
        <v>345.84000000000003</v>
      </c>
      <c r="AE89" s="77">
        <f>'Data Export'!AL66</f>
        <v>322.69</v>
      </c>
      <c r="AF89" s="81">
        <f>'Data Export'!AN66</f>
        <v>14690.2529296875</v>
      </c>
      <c r="AG89" s="81">
        <f t="shared" ref="AG89:AG152" si="36">(W89-AA89)/AE89</f>
        <v>13705.937825450221</v>
      </c>
      <c r="AH89" s="80">
        <f t="shared" ref="AH89:AH152" si="37">AG89/$E$17</f>
        <v>1.349009628489195</v>
      </c>
      <c r="AI89" s="83">
        <f>'Data Export'!AS66</f>
        <v>361.71999999999997</v>
      </c>
      <c r="AJ89" s="84">
        <f t="shared" ref="AJ89:AJ152" si="38">H89*$B$9+I89*1+J89*$B$10+K89*$B$11</f>
        <v>342.35439628295899</v>
      </c>
      <c r="AK89" s="84">
        <f t="shared" ref="AK89:AK152" si="39">$B$12*F89*AJ89</f>
        <v>145.40133564533551</v>
      </c>
      <c r="AL89" s="84">
        <f t="shared" ref="AL89:AL152" si="40">G89*$B$13</f>
        <v>6.8888000000000007</v>
      </c>
      <c r="AM89" s="84">
        <f>IF($B$5="No",IF($B$3='Funding Weight Adjustments'!$D$2,$B$14*N89*AI89,IF($B$3='Funding Weight Adjustments'!$E$2,$B$14*N89*AI89,IF($B$3='Funding Weight Adjustments'!$B$2,$B$15*T89*AI89+$B$16*U89*AI89,IF($B$3='Funding Weight Adjustments'!$C$2,$B$15*T89*AI89+$B$16*U89*AI89,IF($B$3='Funding Weight Adjustments'!$H$2,$B$14*N89*AI89,IF($B$3='Funding Weight Adjustments'!$I$2,$B$14*N89*AI89,IF($B$3='Funding Weight Adjustments'!$F$2,$B$15*T89*AI89+$B$16*U89*AI89,IF($B$3='Funding Weight Adjustments'!$G$2,$B$15*T89*AI89+$B$16*U89*AI89)))))))),IF($B$5="Sparsity&lt;100",IF(R89=0,0,IF($B$3='Funding Weight Adjustments'!$D$2,$B$14*N89*AI89,IF($B$3='Funding Weight Adjustments'!$E$2,$B$14*N89*AI89,IF($B$3='Funding Weight Adjustments'!$B$2,$B$15*T89*AI89+$B$16*U89*AI89,IF($B$3='Funding Weight Adjustments'!$C$2,$B$15*T89*AI89+$B$16*U89*AI89,IF($B$3='Funding Weight Adjustments'!$H$2,$B$14*N89*AI89,IF($B$3='Funding Weight Adjustments'!$I$2,$B$14*N89*AI89,IF($B$3='Funding Weight Adjustments'!$F$2,$B$15*T89*AI89+$B$16*U89*AI89,IF($B$3='Funding Weight Adjustments'!$G$2,$B$15*T89*AI89+$B$16*U89*AI89))))))))),IF($B$5="Sparsity&lt;55",IF(S89=0,0,IF($B$3='Funding Weight Adjustments'!$D$2,$B$14*N89*AI89,IF($B$3='Funding Weight Adjustments'!$E$2,$B$14*N89*AI89,IF($B$3='Funding Weight Adjustments'!$B$2,$B$15*T89*AI89+$B$16*U89*AI89,IF($B$3='Funding Weight Adjustments'!$C$2,$B$15*T89*AI89+$B$16*U89*AI89,IF($B$3='Funding Weight Adjustments'!$H$2,$B$14*N89*AI89,IF($B$3='Funding Weight Adjustments'!$I$2,$B$14*N89*AI89,IF($B$3='Funding Weight Adjustments'!$F$2,$B$15*T89*AI89+$B$16*U89*AI89,IF($B$3='Funding Weight Adjustments'!$G$2,$B$15*T89*AI89+$B$16*U89*AI89))))))))))))</f>
        <v>0</v>
      </c>
      <c r="AN89" s="84">
        <f t="shared" ref="AN89:AN152" si="41">$B$17*O89*AI89+$B$18*P89*AI89+$B$19*Q89*AI89</f>
        <v>39.789199999999994</v>
      </c>
      <c r="AO89" s="84">
        <f t="shared" si="28"/>
        <v>534.43373192829449</v>
      </c>
      <c r="AP89" s="84">
        <f t="shared" ref="AP89:AP152" si="42">AO89*$E$18</f>
        <v>286.53684783147719</v>
      </c>
      <c r="AQ89" s="85">
        <f t="shared" ref="AQ89:AQ152" si="43">IF(AP89="-","-",(W89-AA89)/AP89)</f>
        <v>15435.254175392214</v>
      </c>
      <c r="AR89" s="86">
        <f t="shared" ref="AR89:AR152" si="44">IF(AQ89="-","-",AQ89/$E$17)</f>
        <v>1.51921793064884</v>
      </c>
      <c r="AS89" s="85">
        <f>IF(AO89="-","-",IF($B$3='Funding Weight Adjustments'!$D$2,AI89*$E$14,IF($B$3='Funding Weight Adjustments'!$E$2,AP89*$E$14,IF($B$3='Funding Weight Adjustments'!$B$2,AI89*$E$14,IF(Simulation!$B$3='Funding Weight Adjustments'!$C$2,AP89*$E$14,IF($B$3='Funding Weight Adjustments'!$H$2,AI89*$E$14,IF($B$3='Funding Weight Adjustments'!$I$2,AP89*$E$14,IF($B$3='Funding Weight Adjustments'!$F$2,AI89*$E$14,IF(Simulation!$B$3='Funding Weight Adjustments'!$G$2,AP89*$E$14)))))))))</f>
        <v>553016.11631475098</v>
      </c>
      <c r="AT89" s="85">
        <f t="shared" ref="AT89:AT152" si="45">Y89</f>
        <v>405451.01884277351</v>
      </c>
      <c r="AU89" s="85">
        <f t="shared" ref="AU89:AU152" si="46">AC89</f>
        <v>0</v>
      </c>
      <c r="AV89" s="85">
        <f>IF(AO89="-","-",IF($B$3='Funding Weight Adjustments'!$D$2,AO89*$E$16,IF($B$3='Funding Weight Adjustments'!$E$2,AO89*$E$16,IF($B$3='Funding Weight Adjustments'!$B$2,AO89*$E$16,IF(Simulation!$B$3='Funding Weight Adjustments'!$C$2,AO89*$E$16,IF($B$3='Funding Weight Adjustments'!$H$2,AO89*$E$16,IF($B$3='Funding Weight Adjustments'!$I$2,AO89*$E$16,IF($B$3='Funding Weight Adjustments'!$F$2,AO89*$E$16,IF(Simulation!$B$3='Funding Weight Adjustments'!$G$2,AO89*$E$16)))))))))</f>
        <v>4599305.960119904</v>
      </c>
      <c r="AW89" s="85">
        <f t="shared" ref="AW89:AW152" si="47">SUM(AS89:AV89)</f>
        <v>5557773.0952774286</v>
      </c>
      <c r="AX89" s="85">
        <f t="shared" ref="AX89:AX152" si="48">AS89/$E89</f>
        <v>1630.4502515323748</v>
      </c>
      <c r="AY89" s="85">
        <f t="shared" ref="AY89:AY152" si="49">AT89/$E89</f>
        <v>1195.385986328125</v>
      </c>
      <c r="AZ89" s="85">
        <f t="shared" ref="AZ89:AZ152" si="50">AU89/$E89</f>
        <v>0</v>
      </c>
      <c r="BA89" s="85">
        <f t="shared" ref="BA89:BA152" si="51">AV89/$E89</f>
        <v>13560.074179255567</v>
      </c>
      <c r="BB89" s="85">
        <f t="shared" ref="BB89:BB152" si="52">AW89/$E89</f>
        <v>16385.910417116065</v>
      </c>
      <c r="BC89" s="85">
        <f t="shared" ref="BC89:BC152" si="53">IF(BB89="-","-",BB89-AF89)</f>
        <v>1695.6574874285652</v>
      </c>
      <c r="BD89" s="85">
        <f t="shared" ref="BD89:BD152" si="54">IF(AP89="-","-",(AW89-AA89)/AP89)</f>
        <v>17442.441421774845</v>
      </c>
      <c r="BE89" s="86">
        <f t="shared" ref="BE89:BE120" si="55">IF(BD89="-","-",BD89/$E$17)</f>
        <v>1.71677573048965</v>
      </c>
    </row>
    <row r="90" spans="1:57" x14ac:dyDescent="0.3">
      <c r="A90" s="76" t="str">
        <f>'Data Export'!A67</f>
        <v>T097</v>
      </c>
      <c r="B90" s="76" t="str">
        <f>'Data Export'!B67</f>
        <v>Holland</v>
      </c>
      <c r="C90" s="76" t="str">
        <f>'Data Export'!C67</f>
        <v>31</v>
      </c>
      <c r="D90" s="76" t="str">
        <f>'Data Export'!D67</f>
        <v>North Country SU</v>
      </c>
      <c r="E90" s="77">
        <f>'Data Export'!E67</f>
        <v>37.6</v>
      </c>
      <c r="F90" s="78">
        <f>'Data Export'!AU67</f>
        <v>0.1724</v>
      </c>
      <c r="G90" s="78">
        <f>'Data Export'!AT67</f>
        <v>0</v>
      </c>
      <c r="H90" s="79">
        <f>'Data Export'!AR67</f>
        <v>6.52</v>
      </c>
      <c r="I90" s="79">
        <f t="shared" si="31"/>
        <v>27.879825668334956</v>
      </c>
      <c r="J90" s="79">
        <f>'Data Export'!AV67</f>
        <v>4.7001743316650391</v>
      </c>
      <c r="K90" s="79">
        <f>'Data Export'!AW67</f>
        <v>0</v>
      </c>
      <c r="L90" s="78">
        <f>'Data Export'!J67</f>
        <v>0.16903404891490936</v>
      </c>
      <c r="M90" s="78">
        <f>'Data Export'!K67</f>
        <v>0.12021385133266449</v>
      </c>
      <c r="N90" s="76">
        <f>'Data Export'!L67</f>
        <v>1</v>
      </c>
      <c r="O90" s="77">
        <f>'Data Export'!P67</f>
        <v>1</v>
      </c>
      <c r="P90" s="77">
        <f>'Data Export'!Q67</f>
        <v>0</v>
      </c>
      <c r="Q90" s="77">
        <f>'Data Export'!R67</f>
        <v>0</v>
      </c>
      <c r="R90" s="77">
        <f t="shared" ref="R90:R153" si="56">SUM(O90:Q90)</f>
        <v>1</v>
      </c>
      <c r="S90" s="77">
        <f t="shared" ref="S90:S153" si="57">SUM(O90:P90)</f>
        <v>1</v>
      </c>
      <c r="T90" s="80">
        <f>'Data Export'!Z67</f>
        <v>1</v>
      </c>
      <c r="U90" s="80">
        <f>'Data Export'!AA67</f>
        <v>0</v>
      </c>
      <c r="V90" s="81">
        <f>'Data Export'!AH67</f>
        <v>885292.9375</v>
      </c>
      <c r="W90" s="81">
        <f t="shared" si="32"/>
        <v>911699.97812500002</v>
      </c>
      <c r="X90" s="81">
        <f>'Data Export'!AI67</f>
        <v>2446.64892578125</v>
      </c>
      <c r="Y90" s="81">
        <f t="shared" si="33"/>
        <v>91993.999609375009</v>
      </c>
      <c r="Z90" s="81">
        <f>'Data Export'!AJ67</f>
        <v>8458.537109375</v>
      </c>
      <c r="AA90" s="81">
        <f t="shared" si="34"/>
        <v>318040.99531249999</v>
      </c>
      <c r="AB90" s="81">
        <f>'Data Export'!AO67</f>
        <v>702.3138427734375</v>
      </c>
      <c r="AC90" s="81">
        <f t="shared" si="35"/>
        <v>26407.00048828125</v>
      </c>
      <c r="AD90" s="77">
        <f>'Data Export'!AK67</f>
        <v>37.11</v>
      </c>
      <c r="AE90" s="77">
        <f>'Data Export'!AL67</f>
        <v>34.630000000000003</v>
      </c>
      <c r="AF90" s="81">
        <f>'Data Export'!AN67</f>
        <v>24247.33984375</v>
      </c>
      <c r="AG90" s="81">
        <f t="shared" si="36"/>
        <v>17142.910274689577</v>
      </c>
      <c r="AH90" s="80">
        <f t="shared" si="37"/>
        <v>1.6872943183749582</v>
      </c>
      <c r="AI90" s="83">
        <f>'Data Export'!AS67</f>
        <v>39.099999999999994</v>
      </c>
      <c r="AJ90" s="84">
        <f t="shared" si="38"/>
        <v>36.660240096282955</v>
      </c>
      <c r="AK90" s="84">
        <f t="shared" si="39"/>
        <v>18.771069416019571</v>
      </c>
      <c r="AL90" s="84">
        <f t="shared" si="40"/>
        <v>0</v>
      </c>
      <c r="AM90" s="84">
        <f>IF($B$5="No",IF($B$3='Funding Weight Adjustments'!$D$2,$B$14*N90*AI90,IF($B$3='Funding Weight Adjustments'!$E$2,$B$14*N90*AI90,IF($B$3='Funding Weight Adjustments'!$B$2,$B$15*T90*AI90+$B$16*U90*AI90,IF($B$3='Funding Weight Adjustments'!$C$2,$B$15*T90*AI90+$B$16*U90*AI90,IF($B$3='Funding Weight Adjustments'!$H$2,$B$14*N90*AI90,IF($B$3='Funding Weight Adjustments'!$I$2,$B$14*N90*AI90,IF($B$3='Funding Weight Adjustments'!$F$2,$B$15*T90*AI90+$B$16*U90*AI90,IF($B$3='Funding Weight Adjustments'!$G$2,$B$15*T90*AI90+$B$16*U90*AI90)))))))),IF($B$5="Sparsity&lt;100",IF(R90=0,0,IF($B$3='Funding Weight Adjustments'!$D$2,$B$14*N90*AI90,IF($B$3='Funding Weight Adjustments'!$E$2,$B$14*N90*AI90,IF($B$3='Funding Weight Adjustments'!$B$2,$B$15*T90*AI90+$B$16*U90*AI90,IF($B$3='Funding Weight Adjustments'!$C$2,$B$15*T90*AI90+$B$16*U90*AI90,IF($B$3='Funding Weight Adjustments'!$H$2,$B$14*N90*AI90,IF($B$3='Funding Weight Adjustments'!$I$2,$B$14*N90*AI90,IF($B$3='Funding Weight Adjustments'!$F$2,$B$15*T90*AI90+$B$16*U90*AI90,IF($B$3='Funding Weight Adjustments'!$G$2,$B$15*T90*AI90+$B$16*U90*AI90))))))))),IF($B$5="Sparsity&lt;55",IF(S90=0,0,IF($B$3='Funding Weight Adjustments'!$D$2,$B$14*N90*AI90,IF($B$3='Funding Weight Adjustments'!$E$2,$B$14*N90*AI90,IF($B$3='Funding Weight Adjustments'!$B$2,$B$15*T90*AI90+$B$16*U90*AI90,IF($B$3='Funding Weight Adjustments'!$C$2,$B$15*T90*AI90+$B$16*U90*AI90,IF($B$3='Funding Weight Adjustments'!$H$2,$B$14*N90*AI90,IF($B$3='Funding Weight Adjustments'!$I$2,$B$14*N90*AI90,IF($B$3='Funding Weight Adjustments'!$F$2,$B$15*T90*AI90+$B$16*U90*AI90,IF($B$3='Funding Weight Adjustments'!$G$2,$B$15*T90*AI90+$B$16*U90*AI90))))))))))))</f>
        <v>10.165999999999999</v>
      </c>
      <c r="AN90" s="84">
        <f t="shared" si="41"/>
        <v>8.9929999999999986</v>
      </c>
      <c r="AO90" s="84">
        <f t="shared" ref="AO90:AO153" si="58">SUM(AJ90:AN90)</f>
        <v>74.590309512302525</v>
      </c>
      <c r="AP90" s="84">
        <f t="shared" si="42"/>
        <v>39.991622701871357</v>
      </c>
      <c r="AQ90" s="85">
        <f t="shared" si="43"/>
        <v>14844.583507853524</v>
      </c>
      <c r="AR90" s="86">
        <f t="shared" si="44"/>
        <v>1.4610810539225909</v>
      </c>
      <c r="AS90" s="85">
        <f>IF(AO90="-","-",IF($B$3='Funding Weight Adjustments'!$D$2,AI90*$E$14,IF($B$3='Funding Weight Adjustments'!$E$2,AP90*$E$14,IF($B$3='Funding Weight Adjustments'!$B$2,AI90*$E$14,IF(Simulation!$B$3='Funding Weight Adjustments'!$C$2,AP90*$E$14,IF($B$3='Funding Weight Adjustments'!$H$2,AI90*$E$14,IF($B$3='Funding Weight Adjustments'!$I$2,AP90*$E$14,IF($B$3='Funding Weight Adjustments'!$F$2,AI90*$E$14,IF(Simulation!$B$3='Funding Weight Adjustments'!$G$2,AP90*$E$14)))))))))</f>
        <v>77183.831814611724</v>
      </c>
      <c r="AT90" s="85">
        <f t="shared" si="45"/>
        <v>91993.999609375009</v>
      </c>
      <c r="AU90" s="85">
        <f t="shared" si="46"/>
        <v>26407.00048828125</v>
      </c>
      <c r="AV90" s="85">
        <f>IF(AO90="-","-",IF($B$3='Funding Weight Adjustments'!$D$2,AO90*$E$16,IF($B$3='Funding Weight Adjustments'!$E$2,AO90*$E$16,IF($B$3='Funding Weight Adjustments'!$B$2,AO90*$E$16,IF(Simulation!$B$3='Funding Weight Adjustments'!$C$2,AO90*$E$16,IF($B$3='Funding Weight Adjustments'!$H$2,AO90*$E$16,IF($B$3='Funding Weight Adjustments'!$I$2,AO90*$E$16,IF($B$3='Funding Weight Adjustments'!$F$2,AO90*$E$16,IF(Simulation!$B$3='Funding Weight Adjustments'!$G$2,AO90*$E$16)))))))))</f>
        <v>641919.91375490231</v>
      </c>
      <c r="AW90" s="85">
        <f t="shared" si="47"/>
        <v>837504.74566717027</v>
      </c>
      <c r="AX90" s="85">
        <f t="shared" si="48"/>
        <v>2052.7614844311629</v>
      </c>
      <c r="AY90" s="85">
        <f t="shared" si="49"/>
        <v>2446.64892578125</v>
      </c>
      <c r="AZ90" s="85">
        <f t="shared" si="50"/>
        <v>702.3138427734375</v>
      </c>
      <c r="BA90" s="85">
        <f t="shared" si="51"/>
        <v>17072.338131779317</v>
      </c>
      <c r="BB90" s="85">
        <f t="shared" si="52"/>
        <v>22274.062384765166</v>
      </c>
      <c r="BC90" s="85">
        <f t="shared" si="53"/>
        <v>-1973.2774589848341</v>
      </c>
      <c r="BD90" s="85">
        <f t="shared" si="54"/>
        <v>12989.314142793277</v>
      </c>
      <c r="BE90" s="86">
        <f t="shared" si="55"/>
        <v>1.2784758014560311</v>
      </c>
    </row>
    <row r="91" spans="1:57" x14ac:dyDescent="0.3">
      <c r="A91" s="76" t="str">
        <f>'Data Export'!A68</f>
        <v>T098</v>
      </c>
      <c r="B91" s="76" t="str">
        <f>'Data Export'!B68</f>
        <v>Hubbardton</v>
      </c>
      <c r="C91" s="76" t="str">
        <f>'Data Export'!C68</f>
        <v>4</v>
      </c>
      <c r="D91" s="76" t="str">
        <f>'Data Export'!D68</f>
        <v>Addison-Rutland SU</v>
      </c>
      <c r="E91" s="77">
        <f>'Data Export'!E68</f>
        <v>28.950000000000003</v>
      </c>
      <c r="F91" s="78">
        <f>'Data Export'!AU68</f>
        <v>0.14940000000000001</v>
      </c>
      <c r="G91" s="78">
        <f>'Data Export'!AT68</f>
        <v>0</v>
      </c>
      <c r="H91" s="79">
        <f>'Data Export'!AR68</f>
        <v>0</v>
      </c>
      <c r="I91" s="79">
        <f t="shared" si="31"/>
        <v>13.546370506286621</v>
      </c>
      <c r="J91" s="79">
        <f>'Data Export'!AV68</f>
        <v>5.3923544883728027</v>
      </c>
      <c r="K91" s="79">
        <f>'Data Export'!AW68</f>
        <v>6.5612750053405762</v>
      </c>
      <c r="L91" s="78">
        <f>'Data Export'!J68</f>
        <v>0.12390616536140442</v>
      </c>
      <c r="M91" s="78">
        <f>'Data Export'!K68</f>
        <v>6.0766439884901047E-2</v>
      </c>
      <c r="N91" s="76">
        <f>'Data Export'!L68</f>
        <v>1</v>
      </c>
      <c r="O91" s="77">
        <f>'Data Export'!P68</f>
        <v>1</v>
      </c>
      <c r="P91" s="77">
        <f>'Data Export'!Q68</f>
        <v>0</v>
      </c>
      <c r="Q91" s="77">
        <f>'Data Export'!R68</f>
        <v>0</v>
      </c>
      <c r="R91" s="77">
        <f t="shared" si="56"/>
        <v>1</v>
      </c>
      <c r="S91" s="77">
        <f t="shared" si="57"/>
        <v>1</v>
      </c>
      <c r="T91" s="80">
        <f>'Data Export'!Z68</f>
        <v>0</v>
      </c>
      <c r="U91" s="80">
        <f>'Data Export'!AA68</f>
        <v>0</v>
      </c>
      <c r="V91" s="81">
        <f>'Data Export'!AH68</f>
        <v>503728.03125</v>
      </c>
      <c r="W91" s="81">
        <f t="shared" si="32"/>
        <v>503728.02099609381</v>
      </c>
      <c r="X91" s="81">
        <f>'Data Export'!AI68</f>
        <v>0</v>
      </c>
      <c r="Y91" s="81">
        <f t="shared" si="33"/>
        <v>0</v>
      </c>
      <c r="Z91" s="81">
        <f>'Data Export'!AJ68</f>
        <v>1917.099609375</v>
      </c>
      <c r="AA91" s="81">
        <f t="shared" si="34"/>
        <v>55500.033691406257</v>
      </c>
      <c r="AB91" s="81">
        <f>'Data Export'!AO68</f>
        <v>0</v>
      </c>
      <c r="AC91" s="81">
        <f t="shared" si="35"/>
        <v>0</v>
      </c>
      <c r="AD91" s="77">
        <f>'Data Export'!AK68</f>
        <v>29.9</v>
      </c>
      <c r="AE91" s="77">
        <f>'Data Export'!AL68</f>
        <v>27.9</v>
      </c>
      <c r="AF91" s="81">
        <f>'Data Export'!AN68</f>
        <v>17399.931640625</v>
      </c>
      <c r="AG91" s="81">
        <f t="shared" si="36"/>
        <v>16065.519258232529</v>
      </c>
      <c r="AH91" s="80">
        <f t="shared" si="37"/>
        <v>1.5812518954953276</v>
      </c>
      <c r="AI91" s="83">
        <f>'Data Export'!AS68</f>
        <v>25.5</v>
      </c>
      <c r="AJ91" s="84">
        <f t="shared" si="38"/>
        <v>28.052496533393857</v>
      </c>
      <c r="AK91" s="84">
        <f t="shared" si="39"/>
        <v>12.447397656804457</v>
      </c>
      <c r="AL91" s="84">
        <f t="shared" si="40"/>
        <v>0</v>
      </c>
      <c r="AM91" s="84">
        <f>IF($B$5="No",IF($B$3='Funding Weight Adjustments'!$D$2,$B$14*N91*AI91,IF($B$3='Funding Weight Adjustments'!$E$2,$B$14*N91*AI91,IF($B$3='Funding Weight Adjustments'!$B$2,$B$15*T91*AI91+$B$16*U91*AI91,IF($B$3='Funding Weight Adjustments'!$C$2,$B$15*T91*AI91+$B$16*U91*AI91,IF($B$3='Funding Weight Adjustments'!$H$2,$B$14*N91*AI91,IF($B$3='Funding Weight Adjustments'!$I$2,$B$14*N91*AI91,IF($B$3='Funding Weight Adjustments'!$F$2,$B$15*T91*AI91+$B$16*U91*AI91,IF($B$3='Funding Weight Adjustments'!$G$2,$B$15*T91*AI91+$B$16*U91*AI91)))))))),IF($B$5="Sparsity&lt;100",IF(R91=0,0,IF($B$3='Funding Weight Adjustments'!$D$2,$B$14*N91*AI91,IF($B$3='Funding Weight Adjustments'!$E$2,$B$14*N91*AI91,IF($B$3='Funding Weight Adjustments'!$B$2,$B$15*T91*AI91+$B$16*U91*AI91,IF($B$3='Funding Weight Adjustments'!$C$2,$B$15*T91*AI91+$B$16*U91*AI91,IF($B$3='Funding Weight Adjustments'!$H$2,$B$14*N91*AI91,IF($B$3='Funding Weight Adjustments'!$I$2,$B$14*N91*AI91,IF($B$3='Funding Weight Adjustments'!$F$2,$B$15*T91*AI91+$B$16*U91*AI91,IF($B$3='Funding Weight Adjustments'!$G$2,$B$15*T91*AI91+$B$16*U91*AI91))))))))),IF($B$5="Sparsity&lt;55",IF(S91=0,0,IF($B$3='Funding Weight Adjustments'!$D$2,$B$14*N91*AI91,IF($B$3='Funding Weight Adjustments'!$E$2,$B$14*N91*AI91,IF($B$3='Funding Weight Adjustments'!$B$2,$B$15*T91*AI91+$B$16*U91*AI91,IF($B$3='Funding Weight Adjustments'!$C$2,$B$15*T91*AI91+$B$16*U91*AI91,IF($B$3='Funding Weight Adjustments'!$H$2,$B$14*N91*AI91,IF($B$3='Funding Weight Adjustments'!$I$2,$B$14*N91*AI91,IF($B$3='Funding Weight Adjustments'!$F$2,$B$15*T91*AI91+$B$16*U91*AI91,IF($B$3='Funding Weight Adjustments'!$G$2,$B$15*T91*AI91+$B$16*U91*AI91))))))))))))</f>
        <v>0</v>
      </c>
      <c r="AN91" s="84">
        <f t="shared" si="41"/>
        <v>5.8650000000000002</v>
      </c>
      <c r="AO91" s="84">
        <f t="shared" si="58"/>
        <v>46.364894190198314</v>
      </c>
      <c r="AP91" s="84">
        <f t="shared" si="42"/>
        <v>24.85855558436549</v>
      </c>
      <c r="AQ91" s="85">
        <f t="shared" si="43"/>
        <v>18031.13562988332</v>
      </c>
      <c r="AR91" s="86">
        <f t="shared" si="44"/>
        <v>1.7747180738074133</v>
      </c>
      <c r="AS91" s="85">
        <f>IF(AO91="-","-",IF($B$3='Funding Weight Adjustments'!$D$2,AI91*$E$14,IF($B$3='Funding Weight Adjustments'!$E$2,AP91*$E$14,IF($B$3='Funding Weight Adjustments'!$B$2,AI91*$E$14,IF(Simulation!$B$3='Funding Weight Adjustments'!$C$2,AP91*$E$14,IF($B$3='Funding Weight Adjustments'!$H$2,AI91*$E$14,IF($B$3='Funding Weight Adjustments'!$I$2,AP91*$E$14,IF($B$3='Funding Weight Adjustments'!$F$2,AI91*$E$14,IF(Simulation!$B$3='Funding Weight Adjustments'!$G$2,AP91*$E$14)))))))))</f>
        <v>47977.012277825394</v>
      </c>
      <c r="AT91" s="85">
        <f t="shared" si="45"/>
        <v>0</v>
      </c>
      <c r="AU91" s="85">
        <f t="shared" si="46"/>
        <v>0</v>
      </c>
      <c r="AV91" s="85">
        <f>IF(AO91="-","-",IF($B$3='Funding Weight Adjustments'!$D$2,AO91*$E$16,IF($B$3='Funding Weight Adjustments'!$E$2,AO91*$E$16,IF($B$3='Funding Weight Adjustments'!$B$2,AO91*$E$16,IF(Simulation!$B$3='Funding Weight Adjustments'!$C$2,AO91*$E$16,IF($B$3='Funding Weight Adjustments'!$H$2,AO91*$E$16,IF($B$3='Funding Weight Adjustments'!$I$2,AO91*$E$16,IF($B$3='Funding Weight Adjustments'!$F$2,AO91*$E$16,IF(Simulation!$B$3='Funding Weight Adjustments'!$G$2,AO91*$E$16)))))))))</f>
        <v>399013.61281948292</v>
      </c>
      <c r="AW91" s="85">
        <f t="shared" si="47"/>
        <v>446990.62509730831</v>
      </c>
      <c r="AX91" s="85">
        <f t="shared" si="48"/>
        <v>1657.237038957699</v>
      </c>
      <c r="AY91" s="85">
        <f t="shared" si="49"/>
        <v>0</v>
      </c>
      <c r="AZ91" s="85">
        <f t="shared" si="50"/>
        <v>0</v>
      </c>
      <c r="BA91" s="85">
        <f t="shared" si="51"/>
        <v>13782.853637978684</v>
      </c>
      <c r="BB91" s="85">
        <f t="shared" si="52"/>
        <v>15440.090676936383</v>
      </c>
      <c r="BC91" s="85">
        <f t="shared" si="53"/>
        <v>-1959.8409636886172</v>
      </c>
      <c r="BD91" s="85">
        <f t="shared" si="54"/>
        <v>15748.726432525536</v>
      </c>
      <c r="BE91" s="86">
        <f t="shared" si="55"/>
        <v>1.5500714992643245</v>
      </c>
    </row>
    <row r="92" spans="1:57" x14ac:dyDescent="0.3">
      <c r="A92" s="76" t="str">
        <f>'Data Export'!A69</f>
        <v>T099</v>
      </c>
      <c r="B92" s="76" t="str">
        <f>'Data Export'!B69</f>
        <v>Huntington</v>
      </c>
      <c r="C92" s="76" t="str">
        <f>'Data Export'!C69</f>
        <v>12</v>
      </c>
      <c r="D92" s="76" t="str">
        <f>'Data Export'!D69</f>
        <v>Chittenden East SU</v>
      </c>
      <c r="E92" s="77">
        <f>'Data Export'!E69</f>
        <v>137</v>
      </c>
      <c r="F92" s="78">
        <f>'Data Export'!AU69</f>
        <v>0.1134</v>
      </c>
      <c r="G92" s="78">
        <f>'Data Export'!AT69</f>
        <v>0</v>
      </c>
      <c r="H92" s="79">
        <f>'Data Export'!AR69</f>
        <v>40</v>
      </c>
      <c r="I92" s="79">
        <f t="shared" si="31"/>
        <v>107.76999999999998</v>
      </c>
      <c r="J92" s="79">
        <f>'Data Export'!AV69</f>
        <v>0</v>
      </c>
      <c r="K92" s="79">
        <f>'Data Export'!AW69</f>
        <v>0</v>
      </c>
      <c r="L92" s="78">
        <f>'Data Export'!J69</f>
        <v>3.9769753813743591E-2</v>
      </c>
      <c r="M92" s="78">
        <f>'Data Export'!K69</f>
        <v>0.11321549117565155</v>
      </c>
      <c r="N92" s="76">
        <f>'Data Export'!L69</f>
        <v>0</v>
      </c>
      <c r="O92" s="77">
        <f>'Data Export'!P69</f>
        <v>0</v>
      </c>
      <c r="P92" s="77">
        <f>'Data Export'!Q69</f>
        <v>1</v>
      </c>
      <c r="Q92" s="77">
        <f>'Data Export'!R69</f>
        <v>0</v>
      </c>
      <c r="R92" s="77">
        <f t="shared" si="56"/>
        <v>1</v>
      </c>
      <c r="S92" s="77">
        <f t="shared" si="57"/>
        <v>1</v>
      </c>
      <c r="T92" s="80">
        <f>'Data Export'!Z69</f>
        <v>0</v>
      </c>
      <c r="U92" s="80">
        <f>'Data Export'!AA69</f>
        <v>1</v>
      </c>
      <c r="V92" s="81">
        <f>'Data Export'!AH69</f>
        <v>2334689</v>
      </c>
      <c r="W92" s="81">
        <f t="shared" si="32"/>
        <v>2334688.978515625</v>
      </c>
      <c r="X92" s="81">
        <f>'Data Export'!AI69</f>
        <v>47.569343566894531</v>
      </c>
      <c r="Y92" s="81">
        <f t="shared" si="33"/>
        <v>6517.0000686645508</v>
      </c>
      <c r="Z92" s="81">
        <f>'Data Export'!AJ69</f>
        <v>3337.6572265625</v>
      </c>
      <c r="AA92" s="81">
        <f t="shared" si="34"/>
        <v>457259.0400390625</v>
      </c>
      <c r="AB92" s="81">
        <f>'Data Export'!AO69</f>
        <v>0</v>
      </c>
      <c r="AC92" s="81">
        <f t="shared" si="35"/>
        <v>0</v>
      </c>
      <c r="AD92" s="77">
        <f>'Data Export'!AK69</f>
        <v>129.75</v>
      </c>
      <c r="AE92" s="77">
        <f>'Data Export'!AL69</f>
        <v>121.06</v>
      </c>
      <c r="AF92" s="81">
        <f>'Data Export'!AN69</f>
        <v>17041.525390625</v>
      </c>
      <c r="AG92" s="81">
        <f t="shared" si="36"/>
        <v>15508.259858554125</v>
      </c>
      <c r="AH92" s="80">
        <f t="shared" si="37"/>
        <v>1.5264035293852485</v>
      </c>
      <c r="AI92" s="83">
        <f>'Data Export'!AS69</f>
        <v>147.76999999999998</v>
      </c>
      <c r="AJ92" s="84">
        <f t="shared" si="38"/>
        <v>126.16999999999999</v>
      </c>
      <c r="AK92" s="84">
        <f t="shared" si="39"/>
        <v>42.493803659999998</v>
      </c>
      <c r="AL92" s="84">
        <f t="shared" si="40"/>
        <v>0</v>
      </c>
      <c r="AM92" s="84">
        <f>IF($B$5="No",IF($B$3='Funding Weight Adjustments'!$D$2,$B$14*N92*AI92,IF($B$3='Funding Weight Adjustments'!$E$2,$B$14*N92*AI92,IF($B$3='Funding Weight Adjustments'!$B$2,$B$15*T92*AI92+$B$16*U92*AI92,IF($B$3='Funding Weight Adjustments'!$C$2,$B$15*T92*AI92+$B$16*U92*AI92,IF($B$3='Funding Weight Adjustments'!$H$2,$B$14*N92*AI92,IF($B$3='Funding Weight Adjustments'!$I$2,$B$14*N92*AI92,IF($B$3='Funding Weight Adjustments'!$F$2,$B$15*T92*AI92+$B$16*U92*AI92,IF($B$3='Funding Weight Adjustments'!$G$2,$B$15*T92*AI92+$B$16*U92*AI92)))))))),IF($B$5="Sparsity&lt;100",IF(R92=0,0,IF($B$3='Funding Weight Adjustments'!$D$2,$B$14*N92*AI92,IF($B$3='Funding Weight Adjustments'!$E$2,$B$14*N92*AI92,IF($B$3='Funding Weight Adjustments'!$B$2,$B$15*T92*AI92+$B$16*U92*AI92,IF($B$3='Funding Weight Adjustments'!$C$2,$B$15*T92*AI92+$B$16*U92*AI92,IF($B$3='Funding Weight Adjustments'!$H$2,$B$14*N92*AI92,IF($B$3='Funding Weight Adjustments'!$I$2,$B$14*N92*AI92,IF($B$3='Funding Weight Adjustments'!$F$2,$B$15*T92*AI92+$B$16*U92*AI92,IF($B$3='Funding Weight Adjustments'!$G$2,$B$15*T92*AI92+$B$16*U92*AI92))))))))),IF($B$5="Sparsity&lt;55",IF(S92=0,0,IF($B$3='Funding Weight Adjustments'!$D$2,$B$14*N92*AI92,IF($B$3='Funding Weight Adjustments'!$E$2,$B$14*N92*AI92,IF($B$3='Funding Weight Adjustments'!$B$2,$B$15*T92*AI92+$B$16*U92*AI92,IF($B$3='Funding Weight Adjustments'!$C$2,$B$15*T92*AI92+$B$16*U92*AI92,IF($B$3='Funding Weight Adjustments'!$H$2,$B$14*N92*AI92,IF($B$3='Funding Weight Adjustments'!$I$2,$B$14*N92*AI92,IF($B$3='Funding Weight Adjustments'!$F$2,$B$15*T92*AI92+$B$16*U92*AI92,IF($B$3='Funding Weight Adjustments'!$G$2,$B$15*T92*AI92+$B$16*U92*AI92))))))))))))</f>
        <v>17.732399999999998</v>
      </c>
      <c r="AN92" s="84">
        <f t="shared" si="41"/>
        <v>25.120899999999999</v>
      </c>
      <c r="AO92" s="84">
        <f t="shared" si="58"/>
        <v>211.51710365999998</v>
      </c>
      <c r="AP92" s="84">
        <f t="shared" si="42"/>
        <v>113.40497525577589</v>
      </c>
      <c r="AQ92" s="85">
        <f t="shared" si="43"/>
        <v>16555.093233274543</v>
      </c>
      <c r="AR92" s="86">
        <f t="shared" si="44"/>
        <v>1.6294383103616676</v>
      </c>
      <c r="AS92" s="85">
        <f>IF(AO92="-","-",IF($B$3='Funding Weight Adjustments'!$D$2,AI92*$E$14,IF($B$3='Funding Weight Adjustments'!$E$2,AP92*$E$14,IF($B$3='Funding Weight Adjustments'!$B$2,AI92*$E$14,IF(Simulation!$B$3='Funding Weight Adjustments'!$C$2,AP92*$E$14,IF($B$3='Funding Weight Adjustments'!$H$2,AI92*$E$14,IF($B$3='Funding Weight Adjustments'!$I$2,AP92*$E$14,IF($B$3='Funding Weight Adjustments'!$F$2,AI92*$E$14,IF(Simulation!$B$3='Funding Weight Adjustments'!$G$2,AP92*$E$14)))))))))</f>
        <v>218871.60224364747</v>
      </c>
      <c r="AT92" s="85">
        <f t="shared" si="45"/>
        <v>6517.0000686645508</v>
      </c>
      <c r="AU92" s="85">
        <f t="shared" si="46"/>
        <v>0</v>
      </c>
      <c r="AV92" s="85">
        <f>IF(AO92="-","-",IF($B$3='Funding Weight Adjustments'!$D$2,AO92*$E$16,IF($B$3='Funding Weight Adjustments'!$E$2,AO92*$E$16,IF($B$3='Funding Weight Adjustments'!$B$2,AO92*$E$16,IF(Simulation!$B$3='Funding Weight Adjustments'!$C$2,AO92*$E$16,IF($B$3='Funding Weight Adjustments'!$H$2,AO92*$E$16,IF($B$3='Funding Weight Adjustments'!$I$2,AO92*$E$16,IF($B$3='Funding Weight Adjustments'!$F$2,AO92*$E$16,IF(Simulation!$B$3='Funding Weight Adjustments'!$G$2,AO92*$E$16)))))))))</f>
        <v>1820304.0291275315</v>
      </c>
      <c r="AW92" s="85">
        <f t="shared" si="47"/>
        <v>2045692.6314398434</v>
      </c>
      <c r="AX92" s="85">
        <f t="shared" si="48"/>
        <v>1597.602936085018</v>
      </c>
      <c r="AY92" s="85">
        <f t="shared" si="49"/>
        <v>47.569343566894531</v>
      </c>
      <c r="AZ92" s="85">
        <f t="shared" si="50"/>
        <v>0</v>
      </c>
      <c r="BA92" s="85">
        <f t="shared" si="51"/>
        <v>13286.890723558623</v>
      </c>
      <c r="BB92" s="85">
        <f t="shared" si="52"/>
        <v>14932.063003210536</v>
      </c>
      <c r="BC92" s="85">
        <f t="shared" si="53"/>
        <v>-2109.4623874144636</v>
      </c>
      <c r="BD92" s="85">
        <f t="shared" si="54"/>
        <v>14006.736369530485</v>
      </c>
      <c r="BE92" s="86">
        <f t="shared" si="55"/>
        <v>1.3786157844026068</v>
      </c>
    </row>
    <row r="93" spans="1:57" x14ac:dyDescent="0.3">
      <c r="A93" s="76" t="str">
        <f>'Data Export'!A70</f>
        <v>T101</v>
      </c>
      <c r="B93" s="76" t="str">
        <f>'Data Export'!B70</f>
        <v>Ira</v>
      </c>
      <c r="C93" s="76" t="str">
        <f>'Data Export'!C70</f>
        <v>38</v>
      </c>
      <c r="D93" s="76" t="str">
        <f>'Data Export'!D70</f>
        <v>Rutland Southwest SU</v>
      </c>
      <c r="E93" s="77">
        <f>'Data Export'!E70</f>
        <v>40.5</v>
      </c>
      <c r="F93" s="78">
        <f>'Data Export'!AU70</f>
        <v>6.0900000000000003E-2</v>
      </c>
      <c r="G93" s="78">
        <f>'Data Export'!AT70</f>
        <v>0</v>
      </c>
      <c r="H93" s="79">
        <f>'Data Export'!AR70</f>
        <v>2.5</v>
      </c>
      <c r="I93" s="79">
        <f t="shared" si="31"/>
        <v>21.490356597900387</v>
      </c>
      <c r="J93" s="79">
        <f>'Data Export'!AV70</f>
        <v>9.5497541427612305</v>
      </c>
      <c r="K93" s="79">
        <f>'Data Export'!AW70</f>
        <v>11.619889259338379</v>
      </c>
      <c r="L93" s="78">
        <f>'Data Export'!J70</f>
        <v>5.2967716008424759E-2</v>
      </c>
      <c r="M93" s="78">
        <f>'Data Export'!K70</f>
        <v>1.77017692476511E-2</v>
      </c>
      <c r="N93" s="76">
        <f>'Data Export'!L70</f>
        <v>1</v>
      </c>
      <c r="O93" s="77">
        <f>'Data Export'!P70</f>
        <v>1</v>
      </c>
      <c r="P93" s="77">
        <f>'Data Export'!Q70</f>
        <v>0</v>
      </c>
      <c r="Q93" s="77">
        <f>'Data Export'!R70</f>
        <v>0</v>
      </c>
      <c r="R93" s="77">
        <f t="shared" si="56"/>
        <v>1</v>
      </c>
      <c r="S93" s="77">
        <f t="shared" si="57"/>
        <v>1</v>
      </c>
      <c r="T93" s="80">
        <f>'Data Export'!Z70</f>
        <v>0</v>
      </c>
      <c r="U93" s="80">
        <f>'Data Export'!AA70</f>
        <v>0</v>
      </c>
      <c r="V93" s="81">
        <f>'Data Export'!AH70</f>
        <v>686032</v>
      </c>
      <c r="W93" s="81">
        <f t="shared" si="32"/>
        <v>686032.03125</v>
      </c>
      <c r="X93" s="81">
        <f>'Data Export'!AI70</f>
        <v>0</v>
      </c>
      <c r="Y93" s="81">
        <f t="shared" si="33"/>
        <v>0</v>
      </c>
      <c r="Z93" s="81">
        <f>'Data Export'!AJ70</f>
        <v>1633.7294921875</v>
      </c>
      <c r="AA93" s="81">
        <f t="shared" si="34"/>
        <v>66166.04443359375</v>
      </c>
      <c r="AB93" s="81">
        <f>'Data Export'!AO70</f>
        <v>0</v>
      </c>
      <c r="AC93" s="81">
        <f t="shared" si="35"/>
        <v>0</v>
      </c>
      <c r="AD93" s="77">
        <f>'Data Export'!AK70</f>
        <v>46.92</v>
      </c>
      <c r="AE93" s="77">
        <f>'Data Export'!AL70</f>
        <v>43.78</v>
      </c>
      <c r="AF93" s="81">
        <f>'Data Export'!AN70</f>
        <v>16939.0625</v>
      </c>
      <c r="AG93" s="81">
        <f t="shared" si="36"/>
        <v>14158.656619835683</v>
      </c>
      <c r="AH93" s="80">
        <f t="shared" si="37"/>
        <v>1.3935685649444569</v>
      </c>
      <c r="AI93" s="83">
        <f>'Data Export'!AS70</f>
        <v>45.16</v>
      </c>
      <c r="AJ93" s="84">
        <f t="shared" si="38"/>
        <v>48.330421304702753</v>
      </c>
      <c r="AK93" s="84">
        <f t="shared" si="39"/>
        <v>8.7416682926455032</v>
      </c>
      <c r="AL93" s="84">
        <f t="shared" si="40"/>
        <v>0</v>
      </c>
      <c r="AM93" s="84">
        <f>IF($B$5="No",IF($B$3='Funding Weight Adjustments'!$D$2,$B$14*N93*AI93,IF($B$3='Funding Weight Adjustments'!$E$2,$B$14*N93*AI93,IF($B$3='Funding Weight Adjustments'!$B$2,$B$15*T93*AI93+$B$16*U93*AI93,IF($B$3='Funding Weight Adjustments'!$C$2,$B$15*T93*AI93+$B$16*U93*AI93,IF($B$3='Funding Weight Adjustments'!$H$2,$B$14*N93*AI93,IF($B$3='Funding Weight Adjustments'!$I$2,$B$14*N93*AI93,IF($B$3='Funding Weight Adjustments'!$F$2,$B$15*T93*AI93+$B$16*U93*AI93,IF($B$3='Funding Weight Adjustments'!$G$2,$B$15*T93*AI93+$B$16*U93*AI93)))))))),IF($B$5="Sparsity&lt;100",IF(R93=0,0,IF($B$3='Funding Weight Adjustments'!$D$2,$B$14*N93*AI93,IF($B$3='Funding Weight Adjustments'!$E$2,$B$14*N93*AI93,IF($B$3='Funding Weight Adjustments'!$B$2,$B$15*T93*AI93+$B$16*U93*AI93,IF($B$3='Funding Weight Adjustments'!$C$2,$B$15*T93*AI93+$B$16*U93*AI93,IF($B$3='Funding Weight Adjustments'!$H$2,$B$14*N93*AI93,IF($B$3='Funding Weight Adjustments'!$I$2,$B$14*N93*AI93,IF($B$3='Funding Weight Adjustments'!$F$2,$B$15*T93*AI93+$B$16*U93*AI93,IF($B$3='Funding Weight Adjustments'!$G$2,$B$15*T93*AI93+$B$16*U93*AI93))))))))),IF($B$5="Sparsity&lt;55",IF(S93=0,0,IF($B$3='Funding Weight Adjustments'!$D$2,$B$14*N93*AI93,IF($B$3='Funding Weight Adjustments'!$E$2,$B$14*N93*AI93,IF($B$3='Funding Weight Adjustments'!$B$2,$B$15*T93*AI93+$B$16*U93*AI93,IF($B$3='Funding Weight Adjustments'!$C$2,$B$15*T93*AI93+$B$16*U93*AI93,IF($B$3='Funding Weight Adjustments'!$H$2,$B$14*N93*AI93,IF($B$3='Funding Weight Adjustments'!$I$2,$B$14*N93*AI93,IF($B$3='Funding Weight Adjustments'!$F$2,$B$15*T93*AI93+$B$16*U93*AI93,IF($B$3='Funding Weight Adjustments'!$G$2,$B$15*T93*AI93+$B$16*U93*AI93))))))))))))</f>
        <v>0</v>
      </c>
      <c r="AN93" s="84">
        <f t="shared" si="41"/>
        <v>10.386799999999999</v>
      </c>
      <c r="AO93" s="84">
        <f t="shared" si="58"/>
        <v>67.458889597348247</v>
      </c>
      <c r="AP93" s="84">
        <f t="shared" si="42"/>
        <v>36.168109212891615</v>
      </c>
      <c r="AQ93" s="85">
        <f t="shared" si="43"/>
        <v>17138.46812305753</v>
      </c>
      <c r="AR93" s="86">
        <f t="shared" si="44"/>
        <v>1.6868570987261349</v>
      </c>
      <c r="AS93" s="85">
        <f>IF(AO93="-","-",IF($B$3='Funding Weight Adjustments'!$D$2,AI93*$E$14,IF($B$3='Funding Weight Adjustments'!$E$2,AP93*$E$14,IF($B$3='Funding Weight Adjustments'!$B$2,AI93*$E$14,IF(Simulation!$B$3='Funding Weight Adjustments'!$C$2,AP93*$E$14,IF($B$3='Funding Weight Adjustments'!$H$2,AI93*$E$14,IF($B$3='Funding Weight Adjustments'!$I$2,AP93*$E$14,IF($B$3='Funding Weight Adjustments'!$F$2,AI93*$E$14,IF(Simulation!$B$3='Funding Weight Adjustments'!$G$2,AP93*$E$14)))))))))</f>
        <v>69804.450780880812</v>
      </c>
      <c r="AT93" s="85">
        <f t="shared" si="45"/>
        <v>0</v>
      </c>
      <c r="AU93" s="85">
        <f t="shared" si="46"/>
        <v>0</v>
      </c>
      <c r="AV93" s="85">
        <f>IF(AO93="-","-",IF($B$3='Funding Weight Adjustments'!$D$2,AO93*$E$16,IF($B$3='Funding Weight Adjustments'!$E$2,AO93*$E$16,IF($B$3='Funding Weight Adjustments'!$B$2,AO93*$E$16,IF(Simulation!$B$3='Funding Weight Adjustments'!$C$2,AO93*$E$16,IF($B$3='Funding Weight Adjustments'!$H$2,AO93*$E$16,IF($B$3='Funding Weight Adjustments'!$I$2,AO93*$E$16,IF($B$3='Funding Weight Adjustments'!$F$2,AO93*$E$16,IF(Simulation!$B$3='Funding Weight Adjustments'!$G$2,AO93*$E$16)))))))))</f>
        <v>580547.32411572931</v>
      </c>
      <c r="AW93" s="85">
        <f t="shared" si="47"/>
        <v>650351.77489661006</v>
      </c>
      <c r="AX93" s="85">
        <f t="shared" si="48"/>
        <v>1723.5666859476744</v>
      </c>
      <c r="AY93" s="85">
        <f t="shared" si="49"/>
        <v>0</v>
      </c>
      <c r="AZ93" s="85">
        <f t="shared" si="50"/>
        <v>0</v>
      </c>
      <c r="BA93" s="85">
        <f t="shared" si="51"/>
        <v>14334.501830018007</v>
      </c>
      <c r="BB93" s="85">
        <f t="shared" si="52"/>
        <v>16058.06851596568</v>
      </c>
      <c r="BC93" s="85">
        <f t="shared" si="53"/>
        <v>-880.99398403431951</v>
      </c>
      <c r="BD93" s="85">
        <f t="shared" si="54"/>
        <v>16151.956604211744</v>
      </c>
      <c r="BE93" s="86">
        <f t="shared" si="55"/>
        <v>1.5897595082885574</v>
      </c>
    </row>
    <row r="94" spans="1:57" x14ac:dyDescent="0.3">
      <c r="A94" s="76" t="str">
        <f>'Data Export'!A71</f>
        <v>T102</v>
      </c>
      <c r="B94" s="76" t="str">
        <f>'Data Export'!B71</f>
        <v>Irasburg</v>
      </c>
      <c r="C94" s="76" t="str">
        <f>'Data Export'!C71</f>
        <v>34</v>
      </c>
      <c r="D94" s="76" t="str">
        <f>'Data Export'!D71</f>
        <v>Orleans Central SU</v>
      </c>
      <c r="E94" s="77">
        <f>'Data Export'!E71</f>
        <v>137.80000000000001</v>
      </c>
      <c r="F94" s="78">
        <f>'Data Export'!AU71</f>
        <v>0.24550000000000002</v>
      </c>
      <c r="G94" s="78">
        <f>'Data Export'!AT71</f>
        <v>0.7</v>
      </c>
      <c r="H94" s="79">
        <f>'Data Export'!AR71</f>
        <v>17.93</v>
      </c>
      <c r="I94" s="79">
        <f t="shared" si="31"/>
        <v>81.355518188476537</v>
      </c>
      <c r="J94" s="79">
        <f>'Data Export'!AV71</f>
        <v>38.984481811523438</v>
      </c>
      <c r="K94" s="79">
        <f>'Data Export'!AW71</f>
        <v>0</v>
      </c>
      <c r="L94" s="78">
        <f>'Data Export'!J71</f>
        <v>0.1488325446844101</v>
      </c>
      <c r="M94" s="78">
        <f>'Data Export'!K71</f>
        <v>3.7995222955942154E-2</v>
      </c>
      <c r="N94" s="76">
        <f>'Data Export'!L71</f>
        <v>0</v>
      </c>
      <c r="O94" s="77">
        <f>'Data Export'!P71</f>
        <v>1</v>
      </c>
      <c r="P94" s="77">
        <f>'Data Export'!Q71</f>
        <v>0</v>
      </c>
      <c r="Q94" s="77">
        <f>'Data Export'!R71</f>
        <v>0</v>
      </c>
      <c r="R94" s="77">
        <f t="shared" si="56"/>
        <v>1</v>
      </c>
      <c r="S94" s="77">
        <f t="shared" si="57"/>
        <v>1</v>
      </c>
      <c r="T94" s="80">
        <f>'Data Export'!Z71</f>
        <v>0</v>
      </c>
      <c r="U94" s="80">
        <f>'Data Export'!AA71</f>
        <v>1</v>
      </c>
      <c r="V94" s="81">
        <f>'Data Export'!AH71</f>
        <v>1895003.875</v>
      </c>
      <c r="W94" s="81">
        <f t="shared" si="32"/>
        <v>1932849.9505859376</v>
      </c>
      <c r="X94" s="81">
        <f>'Data Export'!AI71</f>
        <v>758.05517578125</v>
      </c>
      <c r="Y94" s="81">
        <f t="shared" si="33"/>
        <v>104460.00322265626</v>
      </c>
      <c r="Z94" s="81">
        <f>'Data Export'!AJ71</f>
        <v>1675.76171875</v>
      </c>
      <c r="AA94" s="81">
        <f t="shared" si="34"/>
        <v>230919.96484375003</v>
      </c>
      <c r="AB94" s="81">
        <f>'Data Export'!AO71</f>
        <v>274.6444091796875</v>
      </c>
      <c r="AC94" s="81">
        <f t="shared" si="35"/>
        <v>37845.99958496094</v>
      </c>
      <c r="AD94" s="77">
        <f>'Data Export'!AK71</f>
        <v>139.84</v>
      </c>
      <c r="AE94" s="77">
        <f>'Data Export'!AL71</f>
        <v>130.47999999999999</v>
      </c>
      <c r="AF94" s="81">
        <f>'Data Export'!AN71</f>
        <v>14026.4873046875</v>
      </c>
      <c r="AG94" s="81">
        <f t="shared" si="36"/>
        <v>13043.608106546502</v>
      </c>
      <c r="AH94" s="80">
        <f t="shared" si="37"/>
        <v>1.2838196955262307</v>
      </c>
      <c r="AI94" s="83">
        <f>'Data Export'!AS71</f>
        <v>138.26999999999998</v>
      </c>
      <c r="AJ94" s="84">
        <f t="shared" si="38"/>
        <v>137.55423081665037</v>
      </c>
      <c r="AK94" s="84">
        <f t="shared" si="39"/>
        <v>100.29560408649839</v>
      </c>
      <c r="AL94" s="84">
        <f t="shared" si="40"/>
        <v>1.1059999999999999</v>
      </c>
      <c r="AM94" s="84">
        <f>IF($B$5="No",IF($B$3='Funding Weight Adjustments'!$D$2,$B$14*N94*AI94,IF($B$3='Funding Weight Adjustments'!$E$2,$B$14*N94*AI94,IF($B$3='Funding Weight Adjustments'!$B$2,$B$15*T94*AI94+$B$16*U94*AI94,IF($B$3='Funding Weight Adjustments'!$C$2,$B$15*T94*AI94+$B$16*U94*AI94,IF($B$3='Funding Weight Adjustments'!$H$2,$B$14*N94*AI94,IF($B$3='Funding Weight Adjustments'!$I$2,$B$14*N94*AI94,IF($B$3='Funding Weight Adjustments'!$F$2,$B$15*T94*AI94+$B$16*U94*AI94,IF($B$3='Funding Weight Adjustments'!$G$2,$B$15*T94*AI94+$B$16*U94*AI94)))))))),IF($B$5="Sparsity&lt;100",IF(R94=0,0,IF($B$3='Funding Weight Adjustments'!$D$2,$B$14*N94*AI94,IF($B$3='Funding Weight Adjustments'!$E$2,$B$14*N94*AI94,IF($B$3='Funding Weight Adjustments'!$B$2,$B$15*T94*AI94+$B$16*U94*AI94,IF($B$3='Funding Weight Adjustments'!$C$2,$B$15*T94*AI94+$B$16*U94*AI94,IF($B$3='Funding Weight Adjustments'!$H$2,$B$14*N94*AI94,IF($B$3='Funding Weight Adjustments'!$I$2,$B$14*N94*AI94,IF($B$3='Funding Weight Adjustments'!$F$2,$B$15*T94*AI94+$B$16*U94*AI94,IF($B$3='Funding Weight Adjustments'!$G$2,$B$15*T94*AI94+$B$16*U94*AI94))))))))),IF($B$5="Sparsity&lt;55",IF(S94=0,0,IF($B$3='Funding Weight Adjustments'!$D$2,$B$14*N94*AI94,IF($B$3='Funding Weight Adjustments'!$E$2,$B$14*N94*AI94,IF($B$3='Funding Weight Adjustments'!$B$2,$B$15*T94*AI94+$B$16*U94*AI94,IF($B$3='Funding Weight Adjustments'!$C$2,$B$15*T94*AI94+$B$16*U94*AI94,IF($B$3='Funding Weight Adjustments'!$H$2,$B$14*N94*AI94,IF($B$3='Funding Weight Adjustments'!$I$2,$B$14*N94*AI94,IF($B$3='Funding Weight Adjustments'!$F$2,$B$15*T94*AI94+$B$16*U94*AI94,IF($B$3='Funding Weight Adjustments'!$G$2,$B$15*T94*AI94+$B$16*U94*AI94))))))))))))</f>
        <v>16.592399999999998</v>
      </c>
      <c r="AN94" s="84">
        <f t="shared" si="41"/>
        <v>31.802099999999996</v>
      </c>
      <c r="AO94" s="84">
        <f t="shared" si="58"/>
        <v>287.35033490314873</v>
      </c>
      <c r="AP94" s="84">
        <f t="shared" si="42"/>
        <v>154.06299091449321</v>
      </c>
      <c r="AQ94" s="85">
        <f t="shared" si="43"/>
        <v>11046.974848662901</v>
      </c>
      <c r="AR94" s="86">
        <f t="shared" si="44"/>
        <v>1.0873006740809943</v>
      </c>
      <c r="AS94" s="85">
        <f>IF(AO94="-","-",IF($B$3='Funding Weight Adjustments'!$D$2,AI94*$E$14,IF($B$3='Funding Weight Adjustments'!$E$2,AP94*$E$14,IF($B$3='Funding Weight Adjustments'!$B$2,AI94*$E$14,IF(Simulation!$B$3='Funding Weight Adjustments'!$C$2,AP94*$E$14,IF($B$3='Funding Weight Adjustments'!$H$2,AI94*$E$14,IF($B$3='Funding Weight Adjustments'!$I$2,AP94*$E$14,IF($B$3='Funding Weight Adjustments'!$F$2,AI94*$E$14,IF(Simulation!$B$3='Funding Weight Adjustments'!$G$2,AP94*$E$14)))))))))</f>
        <v>297341.57246497192</v>
      </c>
      <c r="AT94" s="85">
        <f t="shared" si="45"/>
        <v>104460.00322265626</v>
      </c>
      <c r="AU94" s="85">
        <f t="shared" si="46"/>
        <v>37845.99958496094</v>
      </c>
      <c r="AV94" s="85">
        <f>IF(AO94="-","-",IF($B$3='Funding Weight Adjustments'!$D$2,AO94*$E$16,IF($B$3='Funding Weight Adjustments'!$E$2,AO94*$E$16,IF($B$3='Funding Weight Adjustments'!$B$2,AO94*$E$16,IF(Simulation!$B$3='Funding Weight Adjustments'!$C$2,AO94*$E$16,IF($B$3='Funding Weight Adjustments'!$H$2,AO94*$E$16,IF($B$3='Funding Weight Adjustments'!$I$2,AO94*$E$16,IF($B$3='Funding Weight Adjustments'!$F$2,AO94*$E$16,IF(Simulation!$B$3='Funding Weight Adjustments'!$G$2,AO94*$E$16)))))))))</f>
        <v>2472920.4558140137</v>
      </c>
      <c r="AW94" s="85">
        <f t="shared" si="47"/>
        <v>2912568.0310866027</v>
      </c>
      <c r="AX94" s="85">
        <f t="shared" si="48"/>
        <v>2157.7762878444987</v>
      </c>
      <c r="AY94" s="85">
        <f t="shared" si="49"/>
        <v>758.05517578125</v>
      </c>
      <c r="AZ94" s="85">
        <f t="shared" si="50"/>
        <v>274.6444091796875</v>
      </c>
      <c r="BA94" s="85">
        <f t="shared" si="51"/>
        <v>17945.721740304889</v>
      </c>
      <c r="BB94" s="85">
        <f t="shared" si="52"/>
        <v>21136.197613110322</v>
      </c>
      <c r="BC94" s="85">
        <f t="shared" si="53"/>
        <v>7109.710308422822</v>
      </c>
      <c r="BD94" s="85">
        <f t="shared" si="54"/>
        <v>17406.179448581515</v>
      </c>
      <c r="BE94" s="86">
        <f t="shared" si="55"/>
        <v>1.713206638639913</v>
      </c>
    </row>
    <row r="95" spans="1:57" x14ac:dyDescent="0.3">
      <c r="A95" s="76" t="str">
        <f>'Data Export'!A72</f>
        <v>T103</v>
      </c>
      <c r="B95" s="76" t="str">
        <f>'Data Export'!B72</f>
        <v>Isle La Motte</v>
      </c>
      <c r="C95" s="76" t="str">
        <f>'Data Export'!C72</f>
        <v>24</v>
      </c>
      <c r="D95" s="76" t="str">
        <f>'Data Export'!D72</f>
        <v>Grand Isle SU</v>
      </c>
      <c r="E95" s="77">
        <f>'Data Export'!E72</f>
        <v>54.430000000000007</v>
      </c>
      <c r="F95" s="78">
        <f>'Data Export'!AU72</f>
        <v>0.35930000000000001</v>
      </c>
      <c r="G95" s="78">
        <f>'Data Export'!AT72</f>
        <v>0</v>
      </c>
      <c r="H95" s="79">
        <f>'Data Export'!AR72</f>
        <v>4.7699999999999996</v>
      </c>
      <c r="I95" s="79">
        <f t="shared" si="31"/>
        <v>47.589999980926521</v>
      </c>
      <c r="J95" s="79">
        <f>'Data Export'!AV72</f>
        <v>7.4800000190734863</v>
      </c>
      <c r="K95" s="79">
        <f>'Data Export'!AW72</f>
        <v>0</v>
      </c>
      <c r="L95" s="78">
        <f>'Data Export'!J72</f>
        <v>0.27364435791969299</v>
      </c>
      <c r="M95" s="78">
        <f>'Data Export'!K72</f>
        <v>6.9043152034282684E-2</v>
      </c>
      <c r="N95" s="76">
        <f>'Data Export'!L72</f>
        <v>1</v>
      </c>
      <c r="O95" s="77">
        <f>'Data Export'!P72</f>
        <v>1</v>
      </c>
      <c r="P95" s="77">
        <f>'Data Export'!Q72</f>
        <v>0</v>
      </c>
      <c r="Q95" s="77">
        <f>'Data Export'!R72</f>
        <v>0</v>
      </c>
      <c r="R95" s="77">
        <f t="shared" si="56"/>
        <v>1</v>
      </c>
      <c r="S95" s="77">
        <f t="shared" si="57"/>
        <v>1</v>
      </c>
      <c r="T95" s="80">
        <f>'Data Export'!Z72</f>
        <v>1</v>
      </c>
      <c r="U95" s="80">
        <f>'Data Export'!AA72</f>
        <v>0</v>
      </c>
      <c r="V95" s="81">
        <f>'Data Export'!AH72</f>
        <v>1079392</v>
      </c>
      <c r="W95" s="81">
        <f t="shared" si="32"/>
        <v>1079391.9748437502</v>
      </c>
      <c r="X95" s="81">
        <f>'Data Export'!AI72</f>
        <v>0</v>
      </c>
      <c r="Y95" s="81">
        <f t="shared" si="33"/>
        <v>0</v>
      </c>
      <c r="Z95" s="81">
        <f>'Data Export'!AJ72</f>
        <v>2056.21875</v>
      </c>
      <c r="AA95" s="81">
        <f t="shared" si="34"/>
        <v>111919.98656250001</v>
      </c>
      <c r="AB95" s="81">
        <f>'Data Export'!AO72</f>
        <v>0</v>
      </c>
      <c r="AC95" s="81">
        <f t="shared" si="35"/>
        <v>0</v>
      </c>
      <c r="AD95" s="77">
        <f>'Data Export'!AK72</f>
        <v>66.350000000000009</v>
      </c>
      <c r="AE95" s="77">
        <f>'Data Export'!AL72</f>
        <v>61.91</v>
      </c>
      <c r="AF95" s="81">
        <f>'Data Export'!AN72</f>
        <v>19830.828125</v>
      </c>
      <c r="AG95" s="81">
        <f t="shared" si="36"/>
        <v>15627.071366196904</v>
      </c>
      <c r="AH95" s="80">
        <f t="shared" si="37"/>
        <v>1.538097575413081</v>
      </c>
      <c r="AI95" s="83">
        <f>'Data Export'!AS72</f>
        <v>59.84</v>
      </c>
      <c r="AJ95" s="84">
        <f t="shared" si="38"/>
        <v>58.984600004386913</v>
      </c>
      <c r="AK95" s="84">
        <f t="shared" si="39"/>
        <v>62.943705341281365</v>
      </c>
      <c r="AL95" s="84">
        <f t="shared" si="40"/>
        <v>0</v>
      </c>
      <c r="AM95" s="84">
        <f>IF($B$5="No",IF($B$3='Funding Weight Adjustments'!$D$2,$B$14*N95*AI95,IF($B$3='Funding Weight Adjustments'!$E$2,$B$14*N95*AI95,IF($B$3='Funding Weight Adjustments'!$B$2,$B$15*T95*AI95+$B$16*U95*AI95,IF($B$3='Funding Weight Adjustments'!$C$2,$B$15*T95*AI95+$B$16*U95*AI95,IF($B$3='Funding Weight Adjustments'!$H$2,$B$14*N95*AI95,IF($B$3='Funding Weight Adjustments'!$I$2,$B$14*N95*AI95,IF($B$3='Funding Weight Adjustments'!$F$2,$B$15*T95*AI95+$B$16*U95*AI95,IF($B$3='Funding Weight Adjustments'!$G$2,$B$15*T95*AI95+$B$16*U95*AI95)))))))),IF($B$5="Sparsity&lt;100",IF(R95=0,0,IF($B$3='Funding Weight Adjustments'!$D$2,$B$14*N95*AI95,IF($B$3='Funding Weight Adjustments'!$E$2,$B$14*N95*AI95,IF($B$3='Funding Weight Adjustments'!$B$2,$B$15*T95*AI95+$B$16*U95*AI95,IF($B$3='Funding Weight Adjustments'!$C$2,$B$15*T95*AI95+$B$16*U95*AI95,IF($B$3='Funding Weight Adjustments'!$H$2,$B$14*N95*AI95,IF($B$3='Funding Weight Adjustments'!$I$2,$B$14*N95*AI95,IF($B$3='Funding Weight Adjustments'!$F$2,$B$15*T95*AI95+$B$16*U95*AI95,IF($B$3='Funding Weight Adjustments'!$G$2,$B$15*T95*AI95+$B$16*U95*AI95))))))))),IF($B$5="Sparsity&lt;55",IF(S95=0,0,IF($B$3='Funding Weight Adjustments'!$D$2,$B$14*N95*AI95,IF($B$3='Funding Weight Adjustments'!$E$2,$B$14*N95*AI95,IF($B$3='Funding Weight Adjustments'!$B$2,$B$15*T95*AI95+$B$16*U95*AI95,IF($B$3='Funding Weight Adjustments'!$C$2,$B$15*T95*AI95+$B$16*U95*AI95,IF($B$3='Funding Weight Adjustments'!$H$2,$B$14*N95*AI95,IF($B$3='Funding Weight Adjustments'!$I$2,$B$14*N95*AI95,IF($B$3='Funding Weight Adjustments'!$F$2,$B$15*T95*AI95+$B$16*U95*AI95,IF($B$3='Funding Weight Adjustments'!$G$2,$B$15*T95*AI95+$B$16*U95*AI95))))))))))))</f>
        <v>15.558400000000001</v>
      </c>
      <c r="AN95" s="84">
        <f t="shared" si="41"/>
        <v>13.763200000000001</v>
      </c>
      <c r="AO95" s="84">
        <f t="shared" si="58"/>
        <v>151.24990534566828</v>
      </c>
      <c r="AP95" s="84">
        <f t="shared" si="42"/>
        <v>81.092694048683057</v>
      </c>
      <c r="AQ95" s="85">
        <f t="shared" si="43"/>
        <v>11930.445764946959</v>
      </c>
      <c r="AR95" s="86">
        <f t="shared" si="44"/>
        <v>1.1742564729278502</v>
      </c>
      <c r="AS95" s="85">
        <f>IF(AO95="-","-",IF($B$3='Funding Weight Adjustments'!$D$2,AI95*$E$14,IF($B$3='Funding Weight Adjustments'!$E$2,AP95*$E$14,IF($B$3='Funding Weight Adjustments'!$B$2,AI95*$E$14,IF(Simulation!$B$3='Funding Weight Adjustments'!$C$2,AP95*$E$14,IF($B$3='Funding Weight Adjustments'!$H$2,AI95*$E$14,IF($B$3='Funding Weight Adjustments'!$I$2,AP95*$E$14,IF($B$3='Funding Weight Adjustments'!$F$2,AI95*$E$14,IF(Simulation!$B$3='Funding Weight Adjustments'!$G$2,AP95*$E$14)))))))))</f>
        <v>156508.89951395831</v>
      </c>
      <c r="AT95" s="85">
        <f t="shared" si="45"/>
        <v>0</v>
      </c>
      <c r="AU95" s="85">
        <f t="shared" si="46"/>
        <v>0</v>
      </c>
      <c r="AV95" s="85">
        <f>IF(AO95="-","-",IF($B$3='Funding Weight Adjustments'!$D$2,AO95*$E$16,IF($B$3='Funding Weight Adjustments'!$E$2,AO95*$E$16,IF($B$3='Funding Weight Adjustments'!$B$2,AO95*$E$16,IF(Simulation!$B$3='Funding Weight Adjustments'!$C$2,AO95*$E$16,IF($B$3='Funding Weight Adjustments'!$H$2,AO95*$E$16,IF($B$3='Funding Weight Adjustments'!$I$2,AO95*$E$16,IF($B$3='Funding Weight Adjustments'!$F$2,AO95*$E$16,IF(Simulation!$B$3='Funding Weight Adjustments'!$G$2,AO95*$E$16)))))))))</f>
        <v>1301647.9865781355</v>
      </c>
      <c r="AW95" s="85">
        <f t="shared" si="47"/>
        <v>1458156.8860920938</v>
      </c>
      <c r="AX95" s="85">
        <f t="shared" si="48"/>
        <v>2875.4161218805493</v>
      </c>
      <c r="AY95" s="85">
        <f t="shared" si="49"/>
        <v>0</v>
      </c>
      <c r="AZ95" s="85">
        <f t="shared" si="50"/>
        <v>0</v>
      </c>
      <c r="BA95" s="85">
        <f t="shared" si="51"/>
        <v>23914.164735956925</v>
      </c>
      <c r="BB95" s="85">
        <f t="shared" si="52"/>
        <v>26789.580857837471</v>
      </c>
      <c r="BC95" s="85">
        <f t="shared" si="53"/>
        <v>6958.7527328374708</v>
      </c>
      <c r="BD95" s="85">
        <f t="shared" si="54"/>
        <v>16601.210692561232</v>
      </c>
      <c r="BE95" s="86">
        <f t="shared" si="55"/>
        <v>1.6339774303701999</v>
      </c>
    </row>
    <row r="96" spans="1:57" x14ac:dyDescent="0.3">
      <c r="A96" s="76" t="str">
        <f>'Data Export'!A73</f>
        <v>T104</v>
      </c>
      <c r="B96" s="76" t="str">
        <f>'Data Export'!B73</f>
        <v>Jamaica</v>
      </c>
      <c r="C96" s="76" t="str">
        <f>'Data Export'!C73</f>
        <v>46</v>
      </c>
      <c r="D96" s="76" t="str">
        <f>'Data Export'!D73</f>
        <v>Windham Central SU</v>
      </c>
      <c r="E96" s="77">
        <f>'Data Export'!E73</f>
        <v>58.06</v>
      </c>
      <c r="F96" s="78">
        <f>'Data Export'!AU73</f>
        <v>0.26650000000000001</v>
      </c>
      <c r="G96" s="78">
        <f>'Data Export'!AT73</f>
        <v>0</v>
      </c>
      <c r="H96" s="79">
        <f>'Data Export'!AR73</f>
        <v>11.25</v>
      </c>
      <c r="I96" s="79">
        <f t="shared" si="31"/>
        <v>41.955530109405515</v>
      </c>
      <c r="J96" s="79">
        <f>'Data Export'!AV73</f>
        <v>7.9844698905944824</v>
      </c>
      <c r="K96" s="79">
        <f>'Data Export'!AW73</f>
        <v>0</v>
      </c>
      <c r="L96" s="78">
        <f>'Data Export'!J73</f>
        <v>9.2348560690879822E-2</v>
      </c>
      <c r="M96" s="78">
        <f>'Data Export'!K73</f>
        <v>8.5814125835895538E-2</v>
      </c>
      <c r="N96" s="76">
        <f>'Data Export'!L73</f>
        <v>1</v>
      </c>
      <c r="O96" s="77">
        <f>'Data Export'!P73</f>
        <v>1</v>
      </c>
      <c r="P96" s="77">
        <f>'Data Export'!Q73</f>
        <v>0</v>
      </c>
      <c r="Q96" s="77">
        <f>'Data Export'!R73</f>
        <v>0</v>
      </c>
      <c r="R96" s="77">
        <f t="shared" si="56"/>
        <v>1</v>
      </c>
      <c r="S96" s="77">
        <f t="shared" si="57"/>
        <v>1</v>
      </c>
      <c r="T96" s="80">
        <f>'Data Export'!Z73</f>
        <v>1</v>
      </c>
      <c r="U96" s="80">
        <f>'Data Export'!AA73</f>
        <v>0</v>
      </c>
      <c r="V96" s="81">
        <f>'Data Export'!AH73</f>
        <v>1224838</v>
      </c>
      <c r="W96" s="81">
        <f t="shared" si="32"/>
        <v>1224837.9557421876</v>
      </c>
      <c r="X96" s="81">
        <f>'Data Export'!AI73</f>
        <v>1200.6373291015625</v>
      </c>
      <c r="Y96" s="81">
        <f t="shared" si="33"/>
        <v>69709.003327636718</v>
      </c>
      <c r="Z96" s="81">
        <f>'Data Export'!AJ73</f>
        <v>5082.4482421875</v>
      </c>
      <c r="AA96" s="81">
        <f t="shared" si="34"/>
        <v>295086.94494140625</v>
      </c>
      <c r="AB96" s="81">
        <f>'Data Export'!AO73</f>
        <v>0</v>
      </c>
      <c r="AC96" s="81">
        <f t="shared" si="35"/>
        <v>0</v>
      </c>
      <c r="AD96" s="77">
        <f>'Data Export'!AK73</f>
        <v>58.79</v>
      </c>
      <c r="AE96" s="77">
        <f>'Data Export'!AL73</f>
        <v>54.85</v>
      </c>
      <c r="AF96" s="81">
        <f>'Data Export'!AN73</f>
        <v>21096.072265625</v>
      </c>
      <c r="AG96" s="81">
        <f t="shared" si="36"/>
        <v>16950.793268929468</v>
      </c>
      <c r="AH96" s="80">
        <f t="shared" si="37"/>
        <v>1.6683851642647114</v>
      </c>
      <c r="AI96" s="83">
        <f>'Data Export'!AS73</f>
        <v>61.19</v>
      </c>
      <c r="AJ96" s="84">
        <f t="shared" si="38"/>
        <v>56.951428074836727</v>
      </c>
      <c r="AK96" s="84">
        <f t="shared" si="39"/>
        <v>45.077340078373652</v>
      </c>
      <c r="AL96" s="84">
        <f t="shared" si="40"/>
        <v>0</v>
      </c>
      <c r="AM96" s="84">
        <f>IF($B$5="No",IF($B$3='Funding Weight Adjustments'!$D$2,$B$14*N96*AI96,IF($B$3='Funding Weight Adjustments'!$E$2,$B$14*N96*AI96,IF($B$3='Funding Weight Adjustments'!$B$2,$B$15*T96*AI96+$B$16*U96*AI96,IF($B$3='Funding Weight Adjustments'!$C$2,$B$15*T96*AI96+$B$16*U96*AI96,IF($B$3='Funding Weight Adjustments'!$H$2,$B$14*N96*AI96,IF($B$3='Funding Weight Adjustments'!$I$2,$B$14*N96*AI96,IF($B$3='Funding Weight Adjustments'!$F$2,$B$15*T96*AI96+$B$16*U96*AI96,IF($B$3='Funding Weight Adjustments'!$G$2,$B$15*T96*AI96+$B$16*U96*AI96)))))))),IF($B$5="Sparsity&lt;100",IF(R96=0,0,IF($B$3='Funding Weight Adjustments'!$D$2,$B$14*N96*AI96,IF($B$3='Funding Weight Adjustments'!$E$2,$B$14*N96*AI96,IF($B$3='Funding Weight Adjustments'!$B$2,$B$15*T96*AI96+$B$16*U96*AI96,IF($B$3='Funding Weight Adjustments'!$C$2,$B$15*T96*AI96+$B$16*U96*AI96,IF($B$3='Funding Weight Adjustments'!$H$2,$B$14*N96*AI96,IF($B$3='Funding Weight Adjustments'!$I$2,$B$14*N96*AI96,IF($B$3='Funding Weight Adjustments'!$F$2,$B$15*T96*AI96+$B$16*U96*AI96,IF($B$3='Funding Weight Adjustments'!$G$2,$B$15*T96*AI96+$B$16*U96*AI96))))))))),IF($B$5="Sparsity&lt;55",IF(S96=0,0,IF($B$3='Funding Weight Adjustments'!$D$2,$B$14*N96*AI96,IF($B$3='Funding Weight Adjustments'!$E$2,$B$14*N96*AI96,IF($B$3='Funding Weight Adjustments'!$B$2,$B$15*T96*AI96+$B$16*U96*AI96,IF($B$3='Funding Weight Adjustments'!$C$2,$B$15*T96*AI96+$B$16*U96*AI96,IF($B$3='Funding Weight Adjustments'!$H$2,$B$14*N96*AI96,IF($B$3='Funding Weight Adjustments'!$I$2,$B$14*N96*AI96,IF($B$3='Funding Weight Adjustments'!$F$2,$B$15*T96*AI96+$B$16*U96*AI96,IF($B$3='Funding Weight Adjustments'!$G$2,$B$15*T96*AI96+$B$16*U96*AI96))))))))))))</f>
        <v>15.9094</v>
      </c>
      <c r="AN96" s="84">
        <f t="shared" si="41"/>
        <v>14.073700000000001</v>
      </c>
      <c r="AO96" s="84">
        <f t="shared" si="58"/>
        <v>132.01186815321037</v>
      </c>
      <c r="AP96" s="84">
        <f t="shared" si="42"/>
        <v>70.778213120051817</v>
      </c>
      <c r="AQ96" s="85">
        <f t="shared" si="43"/>
        <v>13136.118726588455</v>
      </c>
      <c r="AR96" s="86">
        <f t="shared" si="44"/>
        <v>1.2929250715146117</v>
      </c>
      <c r="AS96" s="85">
        <f>IF(AO96="-","-",IF($B$3='Funding Weight Adjustments'!$D$2,AI96*$E$14,IF($B$3='Funding Weight Adjustments'!$E$2,AP96*$E$14,IF($B$3='Funding Weight Adjustments'!$B$2,AI96*$E$14,IF(Simulation!$B$3='Funding Weight Adjustments'!$C$2,AP96*$E$14,IF($B$3='Funding Weight Adjustments'!$H$2,AI96*$E$14,IF($B$3='Funding Weight Adjustments'!$I$2,AP96*$E$14,IF($B$3='Funding Weight Adjustments'!$F$2,AI96*$E$14,IF(Simulation!$B$3='Funding Weight Adjustments'!$G$2,AP96*$E$14)))))))))</f>
        <v>136601.95132170001</v>
      </c>
      <c r="AT96" s="85">
        <f t="shared" si="45"/>
        <v>69709.003327636718</v>
      </c>
      <c r="AU96" s="85">
        <f t="shared" si="46"/>
        <v>0</v>
      </c>
      <c r="AV96" s="85">
        <f>IF(AO96="-","-",IF($B$3='Funding Weight Adjustments'!$D$2,AO96*$E$16,IF($B$3='Funding Weight Adjustments'!$E$2,AO96*$E$16,IF($B$3='Funding Weight Adjustments'!$B$2,AO96*$E$16,IF(Simulation!$B$3='Funding Weight Adjustments'!$C$2,AO96*$E$16,IF($B$3='Funding Weight Adjustments'!$H$2,AO96*$E$16,IF($B$3='Funding Weight Adjustments'!$I$2,AO96*$E$16,IF($B$3='Funding Weight Adjustments'!$F$2,AO96*$E$16,IF(Simulation!$B$3='Funding Weight Adjustments'!$G$2,AO96*$E$16)))))))))</f>
        <v>1136086.5449359156</v>
      </c>
      <c r="AW96" s="85">
        <f t="shared" si="47"/>
        <v>1342397.4995852523</v>
      </c>
      <c r="AX96" s="85">
        <f t="shared" si="48"/>
        <v>2352.7721550413366</v>
      </c>
      <c r="AY96" s="85">
        <f t="shared" si="49"/>
        <v>1200.6373291015625</v>
      </c>
      <c r="AZ96" s="85">
        <f t="shared" si="50"/>
        <v>0</v>
      </c>
      <c r="BA96" s="85">
        <f t="shared" si="51"/>
        <v>19567.456853873846</v>
      </c>
      <c r="BB96" s="85">
        <f t="shared" si="52"/>
        <v>23120.866338016745</v>
      </c>
      <c r="BC96" s="85">
        <f t="shared" si="53"/>
        <v>2024.7940723917454</v>
      </c>
      <c r="BD96" s="85">
        <f t="shared" si="54"/>
        <v>14797.075377806306</v>
      </c>
      <c r="BE96" s="86">
        <f t="shared" si="55"/>
        <v>1.4564050568706994</v>
      </c>
    </row>
    <row r="97" spans="1:57" x14ac:dyDescent="0.3">
      <c r="A97" s="76" t="str">
        <f>'Data Export'!A74</f>
        <v>T105</v>
      </c>
      <c r="B97" s="76" t="str">
        <f>'Data Export'!B74</f>
        <v>Jay</v>
      </c>
      <c r="C97" s="76" t="str">
        <f>'Data Export'!C74</f>
        <v>31</v>
      </c>
      <c r="D97" s="76" t="str">
        <f>'Data Export'!D74</f>
        <v>North Country SU</v>
      </c>
      <c r="E97" s="77">
        <f>'Data Export'!E74</f>
        <v>54.2</v>
      </c>
      <c r="F97" s="78">
        <f>'Data Export'!AU74</f>
        <v>0.2366</v>
      </c>
      <c r="G97" s="78">
        <f>'Data Export'!AT74</f>
        <v>0</v>
      </c>
      <c r="H97" s="79">
        <f>'Data Export'!AR74</f>
        <v>7</v>
      </c>
      <c r="I97" s="79">
        <f t="shared" si="31"/>
        <v>21.203012313842777</v>
      </c>
      <c r="J97" s="79">
        <f>'Data Export'!AV74</f>
        <v>11.226670265197754</v>
      </c>
      <c r="K97" s="79">
        <f>'Data Export'!AW74</f>
        <v>13.660317420959473</v>
      </c>
      <c r="L97" s="78">
        <f>'Data Export'!J74</f>
        <v>0.153848797082901</v>
      </c>
      <c r="M97" s="78">
        <f>'Data Export'!K74</f>
        <v>3.7526983767747879E-2</v>
      </c>
      <c r="N97" s="76">
        <f>'Data Export'!L74</f>
        <v>1</v>
      </c>
      <c r="O97" s="77">
        <f>'Data Export'!P74</f>
        <v>1</v>
      </c>
      <c r="P97" s="77">
        <f>'Data Export'!Q74</f>
        <v>0</v>
      </c>
      <c r="Q97" s="77">
        <f>'Data Export'!R74</f>
        <v>0</v>
      </c>
      <c r="R97" s="77">
        <f t="shared" si="56"/>
        <v>1</v>
      </c>
      <c r="S97" s="77">
        <f t="shared" si="57"/>
        <v>1</v>
      </c>
      <c r="T97" s="80">
        <f>'Data Export'!Z74</f>
        <v>0</v>
      </c>
      <c r="U97" s="80">
        <f>'Data Export'!AA74</f>
        <v>0</v>
      </c>
      <c r="V97" s="81">
        <f>'Data Export'!AH74</f>
        <v>859970</v>
      </c>
      <c r="W97" s="81">
        <f t="shared" si="32"/>
        <v>885734.01816406252</v>
      </c>
      <c r="X97" s="81">
        <f>'Data Export'!AI74</f>
        <v>556.32843017578125</v>
      </c>
      <c r="Y97" s="81">
        <f t="shared" si="33"/>
        <v>30153.000915527344</v>
      </c>
      <c r="Z97" s="81">
        <f>'Data Export'!AJ74</f>
        <v>1222.1591796875</v>
      </c>
      <c r="AA97" s="81">
        <f t="shared" si="34"/>
        <v>66241.027539062503</v>
      </c>
      <c r="AB97" s="81">
        <f>'Data Export'!AO74</f>
        <v>475.35055541992188</v>
      </c>
      <c r="AC97" s="81">
        <f t="shared" si="35"/>
        <v>25764.000103759769</v>
      </c>
      <c r="AD97" s="77">
        <f>'Data Export'!AK74</f>
        <v>52.230000000000004</v>
      </c>
      <c r="AE97" s="77">
        <f>'Data Export'!AL74</f>
        <v>48.73</v>
      </c>
      <c r="AF97" s="81">
        <f>'Data Export'!AN74</f>
        <v>16341.9560546875</v>
      </c>
      <c r="AG97" s="81">
        <f t="shared" si="36"/>
        <v>16817.011915144674</v>
      </c>
      <c r="AH97" s="80">
        <f t="shared" si="37"/>
        <v>1.6552177081835309</v>
      </c>
      <c r="AI97" s="83">
        <f>'Data Export'!AS74</f>
        <v>53.09</v>
      </c>
      <c r="AJ97" s="84">
        <f t="shared" si="38"/>
        <v>54.62419764518738</v>
      </c>
      <c r="AK97" s="84">
        <f t="shared" si="39"/>
        <v>38.384532933668467</v>
      </c>
      <c r="AL97" s="84">
        <f t="shared" si="40"/>
        <v>0</v>
      </c>
      <c r="AM97" s="84">
        <f>IF($B$5="No",IF($B$3='Funding Weight Adjustments'!$D$2,$B$14*N97*AI97,IF($B$3='Funding Weight Adjustments'!$E$2,$B$14*N97*AI97,IF($B$3='Funding Weight Adjustments'!$B$2,$B$15*T97*AI97+$B$16*U97*AI97,IF($B$3='Funding Weight Adjustments'!$C$2,$B$15*T97*AI97+$B$16*U97*AI97,IF($B$3='Funding Weight Adjustments'!$H$2,$B$14*N97*AI97,IF($B$3='Funding Weight Adjustments'!$I$2,$B$14*N97*AI97,IF($B$3='Funding Weight Adjustments'!$F$2,$B$15*T97*AI97+$B$16*U97*AI97,IF($B$3='Funding Weight Adjustments'!$G$2,$B$15*T97*AI97+$B$16*U97*AI97)))))))),IF($B$5="Sparsity&lt;100",IF(R97=0,0,IF($B$3='Funding Weight Adjustments'!$D$2,$B$14*N97*AI97,IF($B$3='Funding Weight Adjustments'!$E$2,$B$14*N97*AI97,IF($B$3='Funding Weight Adjustments'!$B$2,$B$15*T97*AI97+$B$16*U97*AI97,IF($B$3='Funding Weight Adjustments'!$C$2,$B$15*T97*AI97+$B$16*U97*AI97,IF($B$3='Funding Weight Adjustments'!$H$2,$B$14*N97*AI97,IF($B$3='Funding Weight Adjustments'!$I$2,$B$14*N97*AI97,IF($B$3='Funding Weight Adjustments'!$F$2,$B$15*T97*AI97+$B$16*U97*AI97,IF($B$3='Funding Weight Adjustments'!$G$2,$B$15*T97*AI97+$B$16*U97*AI97))))))))),IF($B$5="Sparsity&lt;55",IF(S97=0,0,IF($B$3='Funding Weight Adjustments'!$D$2,$B$14*N97*AI97,IF($B$3='Funding Weight Adjustments'!$E$2,$B$14*N97*AI97,IF($B$3='Funding Weight Adjustments'!$B$2,$B$15*T97*AI97+$B$16*U97*AI97,IF($B$3='Funding Weight Adjustments'!$C$2,$B$15*T97*AI97+$B$16*U97*AI97,IF($B$3='Funding Weight Adjustments'!$H$2,$B$14*N97*AI97,IF($B$3='Funding Weight Adjustments'!$I$2,$B$14*N97*AI97,IF($B$3='Funding Weight Adjustments'!$F$2,$B$15*T97*AI97+$B$16*U97*AI97,IF($B$3='Funding Weight Adjustments'!$G$2,$B$15*T97*AI97+$B$16*U97*AI97))))))))))))</f>
        <v>0</v>
      </c>
      <c r="AN97" s="84">
        <f t="shared" si="41"/>
        <v>12.210700000000001</v>
      </c>
      <c r="AO97" s="84">
        <f t="shared" si="58"/>
        <v>105.21943057885585</v>
      </c>
      <c r="AP97" s="84">
        <f t="shared" si="42"/>
        <v>56.413437564853133</v>
      </c>
      <c r="AQ97" s="85">
        <f t="shared" si="43"/>
        <v>14526.556543960067</v>
      </c>
      <c r="AR97" s="86">
        <f t="shared" si="44"/>
        <v>1.4297791873976444</v>
      </c>
      <c r="AS97" s="85">
        <f>IF(AO97="-","-",IF($B$3='Funding Weight Adjustments'!$D$2,AI97*$E$14,IF($B$3='Funding Weight Adjustments'!$E$2,AP97*$E$14,IF($B$3='Funding Weight Adjustments'!$B$2,AI97*$E$14,IF(Simulation!$B$3='Funding Weight Adjustments'!$C$2,AP97*$E$14,IF($B$3='Funding Weight Adjustments'!$H$2,AI97*$E$14,IF($B$3='Funding Weight Adjustments'!$I$2,AP97*$E$14,IF($B$3='Funding Weight Adjustments'!$F$2,AI97*$E$14,IF(Simulation!$B$3='Funding Weight Adjustments'!$G$2,AP97*$E$14)))))))))</f>
        <v>108877.93450016655</v>
      </c>
      <c r="AT97" s="85">
        <f t="shared" si="45"/>
        <v>30153.000915527344</v>
      </c>
      <c r="AU97" s="85">
        <f t="shared" si="46"/>
        <v>25764.000103759769</v>
      </c>
      <c r="AV97" s="85">
        <f>IF(AO97="-","-",IF($B$3='Funding Weight Adjustments'!$D$2,AO97*$E$16,IF($B$3='Funding Weight Adjustments'!$E$2,AO97*$E$16,IF($B$3='Funding Weight Adjustments'!$B$2,AO97*$E$16,IF(Simulation!$B$3='Funding Weight Adjustments'!$C$2,AO97*$E$16,IF($B$3='Funding Weight Adjustments'!$H$2,AO97*$E$16,IF($B$3='Funding Weight Adjustments'!$I$2,AO97*$E$16,IF($B$3='Funding Weight Adjustments'!$F$2,AO97*$E$16,IF(Simulation!$B$3='Funding Weight Adjustments'!$G$2,AO97*$E$16)))))))))</f>
        <v>905512.36808286724</v>
      </c>
      <c r="AW97" s="85">
        <f t="shared" si="47"/>
        <v>1070307.3036023208</v>
      </c>
      <c r="AX97" s="85">
        <f t="shared" si="48"/>
        <v>2008.8179797078699</v>
      </c>
      <c r="AY97" s="85">
        <f t="shared" si="49"/>
        <v>556.32843017578125</v>
      </c>
      <c r="AZ97" s="85">
        <f t="shared" si="50"/>
        <v>475.35055541992193</v>
      </c>
      <c r="BA97" s="85">
        <f t="shared" si="51"/>
        <v>16706.870259831499</v>
      </c>
      <c r="BB97" s="85">
        <f t="shared" si="52"/>
        <v>19747.367225135069</v>
      </c>
      <c r="BC97" s="85">
        <f t="shared" si="53"/>
        <v>3405.411170447569</v>
      </c>
      <c r="BD97" s="85">
        <f t="shared" si="54"/>
        <v>17798.353006036537</v>
      </c>
      <c r="BE97" s="86">
        <f t="shared" si="55"/>
        <v>1.7518063982319427</v>
      </c>
    </row>
    <row r="98" spans="1:57" x14ac:dyDescent="0.3">
      <c r="A98" s="76" t="str">
        <f>'Data Export'!A75</f>
        <v>T108</v>
      </c>
      <c r="B98" s="76" t="str">
        <f>'Data Export'!B75</f>
        <v>Kirby</v>
      </c>
      <c r="C98" s="76" t="str">
        <f>'Data Export'!C75</f>
        <v>18</v>
      </c>
      <c r="D98" s="76" t="str">
        <f>'Data Export'!D75</f>
        <v>Essex-Caledonia SU</v>
      </c>
      <c r="E98" s="77">
        <f>'Data Export'!E75</f>
        <v>98</v>
      </c>
      <c r="F98" s="78">
        <f>'Data Export'!AU75</f>
        <v>8.9200000000000002E-2</v>
      </c>
      <c r="G98" s="78">
        <f>'Data Export'!AT75</f>
        <v>0</v>
      </c>
      <c r="H98" s="79">
        <f>'Data Export'!AR75</f>
        <v>3.5</v>
      </c>
      <c r="I98" s="79">
        <f t="shared" si="31"/>
        <v>42.679841690063483</v>
      </c>
      <c r="J98" s="79">
        <f>'Data Export'!AV75</f>
        <v>18.38264274597168</v>
      </c>
      <c r="K98" s="79">
        <f>'Data Export'!AW75</f>
        <v>22.367515563964844</v>
      </c>
      <c r="L98" s="78">
        <f>'Data Export'!J75</f>
        <v>0</v>
      </c>
      <c r="M98" s="78">
        <f>'Data Export'!K75</f>
        <v>1.7209317535161972E-2</v>
      </c>
      <c r="N98" s="76">
        <f>'Data Export'!L75</f>
        <v>1</v>
      </c>
      <c r="O98" s="77">
        <f>'Data Export'!P75</f>
        <v>1</v>
      </c>
      <c r="P98" s="77">
        <f>'Data Export'!Q75</f>
        <v>0</v>
      </c>
      <c r="Q98" s="77">
        <f>'Data Export'!R75</f>
        <v>0</v>
      </c>
      <c r="R98" s="77">
        <f t="shared" si="56"/>
        <v>1</v>
      </c>
      <c r="S98" s="77">
        <f t="shared" si="57"/>
        <v>1</v>
      </c>
      <c r="T98" s="80">
        <f>'Data Export'!Z75</f>
        <v>0</v>
      </c>
      <c r="U98" s="80">
        <f>'Data Export'!AA75</f>
        <v>0</v>
      </c>
      <c r="V98" s="81">
        <f>'Data Export'!AH75</f>
        <v>1499242</v>
      </c>
      <c r="W98" s="81">
        <f t="shared" si="32"/>
        <v>1499241.994140625</v>
      </c>
      <c r="X98" s="81">
        <f>'Data Export'!AI75</f>
        <v>0</v>
      </c>
      <c r="Y98" s="81">
        <f t="shared" si="33"/>
        <v>0</v>
      </c>
      <c r="Z98" s="81">
        <f>'Data Export'!AJ75</f>
        <v>1380.3974609375</v>
      </c>
      <c r="AA98" s="81">
        <f t="shared" si="34"/>
        <v>135278.951171875</v>
      </c>
      <c r="AB98" s="81">
        <f>'Data Export'!AO75</f>
        <v>0</v>
      </c>
      <c r="AC98" s="81">
        <f t="shared" si="35"/>
        <v>0</v>
      </c>
      <c r="AD98" s="77">
        <f>'Data Export'!AK75</f>
        <v>92.190000000000012</v>
      </c>
      <c r="AE98" s="77">
        <f>'Data Export'!AL75</f>
        <v>86.02</v>
      </c>
      <c r="AF98" s="81">
        <f>'Data Export'!AN75</f>
        <v>15298.3876953125</v>
      </c>
      <c r="AG98" s="81">
        <f t="shared" si="36"/>
        <v>15856.34786059928</v>
      </c>
      <c r="AH98" s="80">
        <f t="shared" si="37"/>
        <v>1.5606641595078032</v>
      </c>
      <c r="AI98" s="83">
        <f>'Data Export'!AS75</f>
        <v>86.93</v>
      </c>
      <c r="AJ98" s="84">
        <f t="shared" si="38"/>
        <v>93.741510944366468</v>
      </c>
      <c r="AK98" s="84">
        <f t="shared" si="39"/>
        <v>24.834376045425348</v>
      </c>
      <c r="AL98" s="84">
        <f t="shared" si="40"/>
        <v>0</v>
      </c>
      <c r="AM98" s="84">
        <f>IF($B$5="No",IF($B$3='Funding Weight Adjustments'!$D$2,$B$14*N98*AI98,IF($B$3='Funding Weight Adjustments'!$E$2,$B$14*N98*AI98,IF($B$3='Funding Weight Adjustments'!$B$2,$B$15*T98*AI98+$B$16*U98*AI98,IF($B$3='Funding Weight Adjustments'!$C$2,$B$15*T98*AI98+$B$16*U98*AI98,IF($B$3='Funding Weight Adjustments'!$H$2,$B$14*N98*AI98,IF($B$3='Funding Weight Adjustments'!$I$2,$B$14*N98*AI98,IF($B$3='Funding Weight Adjustments'!$F$2,$B$15*T98*AI98+$B$16*U98*AI98,IF($B$3='Funding Weight Adjustments'!$G$2,$B$15*T98*AI98+$B$16*U98*AI98)))))))),IF($B$5="Sparsity&lt;100",IF(R98=0,0,IF($B$3='Funding Weight Adjustments'!$D$2,$B$14*N98*AI98,IF($B$3='Funding Weight Adjustments'!$E$2,$B$14*N98*AI98,IF($B$3='Funding Weight Adjustments'!$B$2,$B$15*T98*AI98+$B$16*U98*AI98,IF($B$3='Funding Weight Adjustments'!$C$2,$B$15*T98*AI98+$B$16*U98*AI98,IF($B$3='Funding Weight Adjustments'!$H$2,$B$14*N98*AI98,IF($B$3='Funding Weight Adjustments'!$I$2,$B$14*N98*AI98,IF($B$3='Funding Weight Adjustments'!$F$2,$B$15*T98*AI98+$B$16*U98*AI98,IF($B$3='Funding Weight Adjustments'!$G$2,$B$15*T98*AI98+$B$16*U98*AI98))))))))),IF($B$5="Sparsity&lt;55",IF(S98=0,0,IF($B$3='Funding Weight Adjustments'!$D$2,$B$14*N98*AI98,IF($B$3='Funding Weight Adjustments'!$E$2,$B$14*N98*AI98,IF($B$3='Funding Weight Adjustments'!$B$2,$B$15*T98*AI98+$B$16*U98*AI98,IF($B$3='Funding Weight Adjustments'!$C$2,$B$15*T98*AI98+$B$16*U98*AI98,IF($B$3='Funding Weight Adjustments'!$H$2,$B$14*N98*AI98,IF($B$3='Funding Weight Adjustments'!$I$2,$B$14*N98*AI98,IF($B$3='Funding Weight Adjustments'!$F$2,$B$15*T98*AI98+$B$16*U98*AI98,IF($B$3='Funding Weight Adjustments'!$G$2,$B$15*T98*AI98+$B$16*U98*AI98))))))))))))</f>
        <v>0</v>
      </c>
      <c r="AN98" s="84">
        <f t="shared" si="41"/>
        <v>19.993900000000004</v>
      </c>
      <c r="AO98" s="84">
        <f t="shared" si="58"/>
        <v>138.56978698979182</v>
      </c>
      <c r="AP98" s="84">
        <f t="shared" si="42"/>
        <v>74.294243788604078</v>
      </c>
      <c r="AQ98" s="85">
        <f t="shared" si="43"/>
        <v>18358.932986110656</v>
      </c>
      <c r="AR98" s="86">
        <f t="shared" si="44"/>
        <v>1.8069815931211275</v>
      </c>
      <c r="AS98" s="85">
        <f>IF(AO98="-","-",IF($B$3='Funding Weight Adjustments'!$D$2,AI98*$E$14,IF($B$3='Funding Weight Adjustments'!$E$2,AP98*$E$14,IF($B$3='Funding Weight Adjustments'!$B$2,AI98*$E$14,IF(Simulation!$B$3='Funding Weight Adjustments'!$C$2,AP98*$E$14,IF($B$3='Funding Weight Adjustments'!$H$2,AI98*$E$14,IF($B$3='Funding Weight Adjustments'!$I$2,AP98*$E$14,IF($B$3='Funding Weight Adjustments'!$F$2,AI98*$E$14,IF(Simulation!$B$3='Funding Weight Adjustments'!$G$2,AP98*$E$14)))))))))</f>
        <v>143387.89051200586</v>
      </c>
      <c r="AT98" s="85">
        <f t="shared" si="45"/>
        <v>0</v>
      </c>
      <c r="AU98" s="85">
        <f t="shared" si="46"/>
        <v>0</v>
      </c>
      <c r="AV98" s="85">
        <f>IF(AO98="-","-",IF($B$3='Funding Weight Adjustments'!$D$2,AO98*$E$16,IF($B$3='Funding Weight Adjustments'!$E$2,AO98*$E$16,IF($B$3='Funding Weight Adjustments'!$B$2,AO98*$E$16,IF(Simulation!$B$3='Funding Weight Adjustments'!$C$2,AO98*$E$16,IF($B$3='Funding Weight Adjustments'!$H$2,AO98*$E$16,IF($B$3='Funding Weight Adjustments'!$I$2,AO98*$E$16,IF($B$3='Funding Weight Adjustments'!$F$2,AO98*$E$16,IF(Simulation!$B$3='Funding Weight Adjustments'!$G$2,AO98*$E$16)))))))))</f>
        <v>1192523.6172783449</v>
      </c>
      <c r="AW98" s="85">
        <f t="shared" si="47"/>
        <v>1335911.5077903508</v>
      </c>
      <c r="AX98" s="85">
        <f t="shared" si="48"/>
        <v>1463.1417399184272</v>
      </c>
      <c r="AY98" s="85">
        <f t="shared" si="49"/>
        <v>0</v>
      </c>
      <c r="AZ98" s="85">
        <f t="shared" si="50"/>
        <v>0</v>
      </c>
      <c r="BA98" s="85">
        <f t="shared" si="51"/>
        <v>12168.608339574948</v>
      </c>
      <c r="BB98" s="85">
        <f t="shared" si="52"/>
        <v>13631.750079493375</v>
      </c>
      <c r="BC98" s="85">
        <f t="shared" si="53"/>
        <v>-1666.6376158191251</v>
      </c>
      <c r="BD98" s="85">
        <f t="shared" si="54"/>
        <v>16160.505786084059</v>
      </c>
      <c r="BE98" s="86">
        <f t="shared" si="55"/>
        <v>1.59060096319725</v>
      </c>
    </row>
    <row r="99" spans="1:57" x14ac:dyDescent="0.3">
      <c r="A99" s="76" t="str">
        <f>'Data Export'!A76</f>
        <v>T111</v>
      </c>
      <c r="B99" s="76" t="str">
        <f>'Data Export'!B76</f>
        <v>Lemington</v>
      </c>
      <c r="C99" s="76" t="str">
        <f>'Data Export'!C76</f>
        <v>19</v>
      </c>
      <c r="D99" s="76" t="str">
        <f>'Data Export'!D76</f>
        <v>Essex North SU</v>
      </c>
      <c r="E99" s="77">
        <f>'Data Export'!E76</f>
        <v>17</v>
      </c>
      <c r="F99" s="78">
        <f>'Data Export'!AU76</f>
        <v>6.25E-2</v>
      </c>
      <c r="G99" s="78">
        <f>'Data Export'!AT76</f>
        <v>0</v>
      </c>
      <c r="H99" s="79">
        <f>'Data Export'!AR76</f>
        <v>0</v>
      </c>
      <c r="I99" s="79">
        <f t="shared" si="31"/>
        <v>8.4996833801269531</v>
      </c>
      <c r="J99" s="79">
        <f>'Data Export'!AV76</f>
        <v>3.3834381103515625</v>
      </c>
      <c r="K99" s="79">
        <f>'Data Export'!AW76</f>
        <v>4.1168785095214844</v>
      </c>
      <c r="L99" s="78">
        <f>'Data Export'!J76</f>
        <v>4.6355225145816803E-2</v>
      </c>
      <c r="M99" s="78">
        <f>'Data Export'!K76</f>
        <v>8.8471367955207825E-2</v>
      </c>
      <c r="N99" s="76">
        <f>'Data Export'!L76</f>
        <v>1</v>
      </c>
      <c r="O99" s="77">
        <f>'Data Export'!P76</f>
        <v>1</v>
      </c>
      <c r="P99" s="77">
        <f>'Data Export'!Q76</f>
        <v>0</v>
      </c>
      <c r="Q99" s="77">
        <f>'Data Export'!R76</f>
        <v>0</v>
      </c>
      <c r="R99" s="77">
        <f t="shared" si="56"/>
        <v>1</v>
      </c>
      <c r="S99" s="77">
        <f t="shared" si="57"/>
        <v>1</v>
      </c>
      <c r="T99" s="80">
        <f>'Data Export'!Z76</f>
        <v>0</v>
      </c>
      <c r="U99" s="80">
        <f>'Data Export'!AA76</f>
        <v>0</v>
      </c>
      <c r="V99" s="81">
        <f>'Data Export'!AH76</f>
        <v>386564</v>
      </c>
      <c r="W99" s="81">
        <f t="shared" si="32"/>
        <v>386563.99609375</v>
      </c>
      <c r="X99" s="81">
        <f>'Data Export'!AI76</f>
        <v>0</v>
      </c>
      <c r="Y99" s="81">
        <f t="shared" si="33"/>
        <v>0</v>
      </c>
      <c r="Z99" s="81">
        <f>'Data Export'!AJ76</f>
        <v>2963.29296875</v>
      </c>
      <c r="AA99" s="81">
        <f t="shared" si="34"/>
        <v>50375.98046875</v>
      </c>
      <c r="AB99" s="81">
        <f>'Data Export'!AO76</f>
        <v>0</v>
      </c>
      <c r="AC99" s="81">
        <f t="shared" si="35"/>
        <v>0</v>
      </c>
      <c r="AD99" s="77">
        <f>'Data Export'!AK76</f>
        <v>17.040000000000003</v>
      </c>
      <c r="AE99" s="77">
        <f>'Data Export'!AL76</f>
        <v>15.9</v>
      </c>
      <c r="AF99" s="81">
        <f>'Data Export'!AN76</f>
        <v>22739.05859375</v>
      </c>
      <c r="AG99" s="81">
        <f t="shared" si="36"/>
        <v>21143.900353773584</v>
      </c>
      <c r="AH99" s="80">
        <f t="shared" si="37"/>
        <v>2.0810925545052741</v>
      </c>
      <c r="AI99" s="83">
        <f>'Data Export'!AS76</f>
        <v>16</v>
      </c>
      <c r="AJ99" s="84">
        <f t="shared" si="38"/>
        <v>17.601566467285156</v>
      </c>
      <c r="AK99" s="84">
        <f t="shared" si="39"/>
        <v>3.2672907754898075</v>
      </c>
      <c r="AL99" s="84">
        <f t="shared" si="40"/>
        <v>0</v>
      </c>
      <c r="AM99" s="84">
        <f>IF($B$5="No",IF($B$3='Funding Weight Adjustments'!$D$2,$B$14*N99*AI99,IF($B$3='Funding Weight Adjustments'!$E$2,$B$14*N99*AI99,IF($B$3='Funding Weight Adjustments'!$B$2,$B$15*T99*AI99+$B$16*U99*AI99,IF($B$3='Funding Weight Adjustments'!$C$2,$B$15*T99*AI99+$B$16*U99*AI99,IF($B$3='Funding Weight Adjustments'!$H$2,$B$14*N99*AI99,IF($B$3='Funding Weight Adjustments'!$I$2,$B$14*N99*AI99,IF($B$3='Funding Weight Adjustments'!$F$2,$B$15*T99*AI99+$B$16*U99*AI99,IF($B$3='Funding Weight Adjustments'!$G$2,$B$15*T99*AI99+$B$16*U99*AI99)))))))),IF($B$5="Sparsity&lt;100",IF(R99=0,0,IF($B$3='Funding Weight Adjustments'!$D$2,$B$14*N99*AI99,IF($B$3='Funding Weight Adjustments'!$E$2,$B$14*N99*AI99,IF($B$3='Funding Weight Adjustments'!$B$2,$B$15*T99*AI99+$B$16*U99*AI99,IF($B$3='Funding Weight Adjustments'!$C$2,$B$15*T99*AI99+$B$16*U99*AI99,IF($B$3='Funding Weight Adjustments'!$H$2,$B$14*N99*AI99,IF($B$3='Funding Weight Adjustments'!$I$2,$B$14*N99*AI99,IF($B$3='Funding Weight Adjustments'!$F$2,$B$15*T99*AI99+$B$16*U99*AI99,IF($B$3='Funding Weight Adjustments'!$G$2,$B$15*T99*AI99+$B$16*U99*AI99))))))))),IF($B$5="Sparsity&lt;55",IF(S99=0,0,IF($B$3='Funding Weight Adjustments'!$D$2,$B$14*N99*AI99,IF($B$3='Funding Weight Adjustments'!$E$2,$B$14*N99*AI99,IF($B$3='Funding Weight Adjustments'!$B$2,$B$15*T99*AI99+$B$16*U99*AI99,IF($B$3='Funding Weight Adjustments'!$C$2,$B$15*T99*AI99+$B$16*U99*AI99,IF($B$3='Funding Weight Adjustments'!$H$2,$B$14*N99*AI99,IF($B$3='Funding Weight Adjustments'!$I$2,$B$14*N99*AI99,IF($B$3='Funding Weight Adjustments'!$F$2,$B$15*T99*AI99+$B$16*U99*AI99,IF($B$3='Funding Weight Adjustments'!$G$2,$B$15*T99*AI99+$B$16*U99*AI99))))))))))))</f>
        <v>0</v>
      </c>
      <c r="AN99" s="84">
        <f t="shared" si="41"/>
        <v>3.68</v>
      </c>
      <c r="AO99" s="84">
        <f t="shared" si="58"/>
        <v>24.548857242774965</v>
      </c>
      <c r="AP99" s="84">
        <f t="shared" si="42"/>
        <v>13.161879110492684</v>
      </c>
      <c r="AQ99" s="85">
        <f t="shared" si="43"/>
        <v>25542.554585309179</v>
      </c>
      <c r="AR99" s="86">
        <f t="shared" si="44"/>
        <v>2.5140309631209821</v>
      </c>
      <c r="AS99" s="85">
        <f>IF(AO99="-","-",IF($B$3='Funding Weight Adjustments'!$D$2,AI99*$E$14,IF($B$3='Funding Weight Adjustments'!$E$2,AP99*$E$14,IF($B$3='Funding Weight Adjustments'!$B$2,AI99*$E$14,IF(Simulation!$B$3='Funding Weight Adjustments'!$C$2,AP99*$E$14,IF($B$3='Funding Weight Adjustments'!$H$2,AI99*$E$14,IF($B$3='Funding Weight Adjustments'!$I$2,AP99*$E$14,IF($B$3='Funding Weight Adjustments'!$F$2,AI99*$E$14,IF(Simulation!$B$3='Funding Weight Adjustments'!$G$2,AP99*$E$14)))))))))</f>
        <v>25402.42668325088</v>
      </c>
      <c r="AT99" s="85">
        <f t="shared" si="45"/>
        <v>0</v>
      </c>
      <c r="AU99" s="85">
        <f t="shared" si="46"/>
        <v>0</v>
      </c>
      <c r="AV99" s="85">
        <f>IF(AO99="-","-",IF($B$3='Funding Weight Adjustments'!$D$2,AO99*$E$16,IF($B$3='Funding Weight Adjustments'!$E$2,AO99*$E$16,IF($B$3='Funding Weight Adjustments'!$B$2,AO99*$E$16,IF(Simulation!$B$3='Funding Weight Adjustments'!$C$2,AO99*$E$16,IF($B$3='Funding Weight Adjustments'!$H$2,AO99*$E$16,IF($B$3='Funding Weight Adjustments'!$I$2,AO99*$E$16,IF($B$3='Funding Weight Adjustments'!$F$2,AO99*$E$16,IF(Simulation!$B$3='Funding Weight Adjustments'!$G$2,AO99*$E$16)))))))))</f>
        <v>211266.05355437504</v>
      </c>
      <c r="AW99" s="85">
        <f t="shared" si="47"/>
        <v>236668.48023762592</v>
      </c>
      <c r="AX99" s="85">
        <f t="shared" si="48"/>
        <v>1494.2603931324047</v>
      </c>
      <c r="AY99" s="85">
        <f t="shared" si="49"/>
        <v>0</v>
      </c>
      <c r="AZ99" s="85">
        <f t="shared" si="50"/>
        <v>0</v>
      </c>
      <c r="BA99" s="85">
        <f t="shared" si="51"/>
        <v>12427.414914963238</v>
      </c>
      <c r="BB99" s="85">
        <f t="shared" si="52"/>
        <v>13921.675308095642</v>
      </c>
      <c r="BC99" s="85">
        <f t="shared" si="53"/>
        <v>-8817.3832856543577</v>
      </c>
      <c r="BD99" s="85">
        <f t="shared" si="54"/>
        <v>14153.943992720846</v>
      </c>
      <c r="BE99" s="86">
        <f t="shared" si="55"/>
        <v>1.3931047236929965</v>
      </c>
    </row>
    <row r="100" spans="1:57" x14ac:dyDescent="0.3">
      <c r="A100" s="76" t="str">
        <f>'Data Export'!A77</f>
        <v>T112</v>
      </c>
      <c r="B100" s="76" t="str">
        <f>'Data Export'!B77</f>
        <v>Lincoln</v>
      </c>
      <c r="C100" s="76" t="str">
        <f>'Data Export'!C77</f>
        <v>1</v>
      </c>
      <c r="D100" s="76" t="str">
        <f>'Data Export'!D77</f>
        <v>Addison Northeast SU</v>
      </c>
      <c r="E100" s="77">
        <f>'Data Export'!E77</f>
        <v>131</v>
      </c>
      <c r="F100" s="78">
        <f>'Data Export'!AU77</f>
        <v>8.8300000000000003E-2</v>
      </c>
      <c r="G100" s="78">
        <f>'Data Export'!AT77</f>
        <v>0.63</v>
      </c>
      <c r="H100" s="79">
        <f>'Data Export'!AR77</f>
        <v>22</v>
      </c>
      <c r="I100" s="79">
        <f t="shared" si="31"/>
        <v>97.640245513916</v>
      </c>
      <c r="J100" s="79">
        <f>'Data Export'!AV77</f>
        <v>19.439754486083984</v>
      </c>
      <c r="K100" s="79">
        <f>'Data Export'!AW77</f>
        <v>0</v>
      </c>
      <c r="L100" s="78">
        <f>'Data Export'!J77</f>
        <v>3.379802405834198E-2</v>
      </c>
      <c r="M100" s="78">
        <f>'Data Export'!K77</f>
        <v>2.7237299829721451E-2</v>
      </c>
      <c r="N100" s="76">
        <f>'Data Export'!L77</f>
        <v>0</v>
      </c>
      <c r="O100" s="77">
        <f>'Data Export'!P77</f>
        <v>1</v>
      </c>
      <c r="P100" s="77">
        <f>'Data Export'!Q77</f>
        <v>0</v>
      </c>
      <c r="Q100" s="77">
        <f>'Data Export'!R77</f>
        <v>0</v>
      </c>
      <c r="R100" s="77">
        <f t="shared" si="56"/>
        <v>1</v>
      </c>
      <c r="S100" s="77">
        <f t="shared" si="57"/>
        <v>1</v>
      </c>
      <c r="T100" s="80">
        <f>'Data Export'!Z77</f>
        <v>0</v>
      </c>
      <c r="U100" s="80">
        <f>'Data Export'!AA77</f>
        <v>1</v>
      </c>
      <c r="V100" s="81">
        <f>'Data Export'!AH77</f>
        <v>2101791</v>
      </c>
      <c r="W100" s="81">
        <f t="shared" si="32"/>
        <v>2101790.9931640625</v>
      </c>
      <c r="X100" s="81">
        <f>'Data Export'!AI77</f>
        <v>109.19847106933594</v>
      </c>
      <c r="Y100" s="81">
        <f t="shared" si="33"/>
        <v>14304.999710083008</v>
      </c>
      <c r="Z100" s="81">
        <f>'Data Export'!AJ77</f>
        <v>325.6337890625</v>
      </c>
      <c r="AA100" s="81">
        <f t="shared" si="34"/>
        <v>42658.0263671875</v>
      </c>
      <c r="AB100" s="81">
        <f>'Data Export'!AO77</f>
        <v>0</v>
      </c>
      <c r="AC100" s="81">
        <f t="shared" si="35"/>
        <v>0</v>
      </c>
      <c r="AD100" s="77">
        <f>'Data Export'!AK77</f>
        <v>130.13999999999999</v>
      </c>
      <c r="AE100" s="77">
        <f>'Data Export'!AL77</f>
        <v>121.43</v>
      </c>
      <c r="AF100" s="81">
        <f>'Data Export'!AN77</f>
        <v>16044.2060546875</v>
      </c>
      <c r="AG100" s="81">
        <f t="shared" si="36"/>
        <v>16957.36611049061</v>
      </c>
      <c r="AH100" s="80">
        <f t="shared" si="37"/>
        <v>1.6690320974892332</v>
      </c>
      <c r="AI100" s="83">
        <f>'Data Export'!AS77</f>
        <v>139.07999999999998</v>
      </c>
      <c r="AJ100" s="84">
        <f t="shared" si="38"/>
        <v>131.67114353179932</v>
      </c>
      <c r="AK100" s="84">
        <f t="shared" si="39"/>
        <v>34.530889062357907</v>
      </c>
      <c r="AL100" s="84">
        <f t="shared" si="40"/>
        <v>0.99540000000000006</v>
      </c>
      <c r="AM100" s="84">
        <f>IF($B$5="No",IF($B$3='Funding Weight Adjustments'!$D$2,$B$14*N100*AI100,IF($B$3='Funding Weight Adjustments'!$E$2,$B$14*N100*AI100,IF($B$3='Funding Weight Adjustments'!$B$2,$B$15*T100*AI100+$B$16*U100*AI100,IF($B$3='Funding Weight Adjustments'!$C$2,$B$15*T100*AI100+$B$16*U100*AI100,IF($B$3='Funding Weight Adjustments'!$H$2,$B$14*N100*AI100,IF($B$3='Funding Weight Adjustments'!$I$2,$B$14*N100*AI100,IF($B$3='Funding Weight Adjustments'!$F$2,$B$15*T100*AI100+$B$16*U100*AI100,IF($B$3='Funding Weight Adjustments'!$G$2,$B$15*T100*AI100+$B$16*U100*AI100)))))))),IF($B$5="Sparsity&lt;100",IF(R100=0,0,IF($B$3='Funding Weight Adjustments'!$D$2,$B$14*N100*AI100,IF($B$3='Funding Weight Adjustments'!$E$2,$B$14*N100*AI100,IF($B$3='Funding Weight Adjustments'!$B$2,$B$15*T100*AI100+$B$16*U100*AI100,IF($B$3='Funding Weight Adjustments'!$C$2,$B$15*T100*AI100+$B$16*U100*AI100,IF($B$3='Funding Weight Adjustments'!$H$2,$B$14*N100*AI100,IF($B$3='Funding Weight Adjustments'!$I$2,$B$14*N100*AI100,IF($B$3='Funding Weight Adjustments'!$F$2,$B$15*T100*AI100+$B$16*U100*AI100,IF($B$3='Funding Weight Adjustments'!$G$2,$B$15*T100*AI100+$B$16*U100*AI100))))))))),IF($B$5="Sparsity&lt;55",IF(S100=0,0,IF($B$3='Funding Weight Adjustments'!$D$2,$B$14*N100*AI100,IF($B$3='Funding Weight Adjustments'!$E$2,$B$14*N100*AI100,IF($B$3='Funding Weight Adjustments'!$B$2,$B$15*T100*AI100+$B$16*U100*AI100,IF($B$3='Funding Weight Adjustments'!$C$2,$B$15*T100*AI100+$B$16*U100*AI100,IF($B$3='Funding Weight Adjustments'!$H$2,$B$14*N100*AI100,IF($B$3='Funding Weight Adjustments'!$I$2,$B$14*N100*AI100,IF($B$3='Funding Weight Adjustments'!$F$2,$B$15*T100*AI100+$B$16*U100*AI100,IF($B$3='Funding Weight Adjustments'!$G$2,$B$15*T100*AI100+$B$16*U100*AI100))))))))))))</f>
        <v>16.689599999999999</v>
      </c>
      <c r="AN100" s="84">
        <f t="shared" si="41"/>
        <v>31.988399999999999</v>
      </c>
      <c r="AO100" s="84">
        <f t="shared" si="58"/>
        <v>215.87543259415725</v>
      </c>
      <c r="AP100" s="84">
        <f t="shared" si="42"/>
        <v>115.74169496487858</v>
      </c>
      <c r="AQ100" s="85">
        <f t="shared" si="43"/>
        <v>17790.762157247758</v>
      </c>
      <c r="AR100" s="86">
        <f t="shared" si="44"/>
        <v>1.7510592674456456</v>
      </c>
      <c r="AS100" s="85">
        <f>IF(AO100="-","-",IF($B$3='Funding Weight Adjustments'!$D$2,AI100*$E$14,IF($B$3='Funding Weight Adjustments'!$E$2,AP100*$E$14,IF($B$3='Funding Weight Adjustments'!$B$2,AI100*$E$14,IF(Simulation!$B$3='Funding Weight Adjustments'!$C$2,AP100*$E$14,IF($B$3='Funding Weight Adjustments'!$H$2,AI100*$E$14,IF($B$3='Funding Weight Adjustments'!$I$2,AP100*$E$14,IF($B$3='Funding Weight Adjustments'!$F$2,AI100*$E$14,IF(Simulation!$B$3='Funding Weight Adjustments'!$G$2,AP100*$E$14)))))))))</f>
        <v>223381.47128221564</v>
      </c>
      <c r="AT100" s="85">
        <f t="shared" si="45"/>
        <v>14304.999710083008</v>
      </c>
      <c r="AU100" s="85">
        <f t="shared" si="46"/>
        <v>0</v>
      </c>
      <c r="AV100" s="85">
        <f>IF(AO100="-","-",IF($B$3='Funding Weight Adjustments'!$D$2,AO100*$E$16,IF($B$3='Funding Weight Adjustments'!$E$2,AO100*$E$16,IF($B$3='Funding Weight Adjustments'!$B$2,AO100*$E$16,IF(Simulation!$B$3='Funding Weight Adjustments'!$C$2,AO100*$E$16,IF($B$3='Funding Weight Adjustments'!$H$2,AO100*$E$16,IF($B$3='Funding Weight Adjustments'!$I$2,AO100*$E$16,IF($B$3='Funding Weight Adjustments'!$F$2,AO100*$E$16,IF(Simulation!$B$3='Funding Weight Adjustments'!$G$2,AO100*$E$16)))))))))</f>
        <v>1857811.5572745798</v>
      </c>
      <c r="AW100" s="85">
        <f t="shared" si="47"/>
        <v>2095498.0282668783</v>
      </c>
      <c r="AX100" s="85">
        <f t="shared" si="48"/>
        <v>1705.2020708566079</v>
      </c>
      <c r="AY100" s="85">
        <f t="shared" si="49"/>
        <v>109.19847106933594</v>
      </c>
      <c r="AZ100" s="85">
        <f t="shared" si="50"/>
        <v>0</v>
      </c>
      <c r="BA100" s="85">
        <f t="shared" si="51"/>
        <v>14181.767612783051</v>
      </c>
      <c r="BB100" s="85">
        <f t="shared" si="52"/>
        <v>15996.168154708996</v>
      </c>
      <c r="BC100" s="85">
        <f t="shared" si="53"/>
        <v>-48.037899978504356</v>
      </c>
      <c r="BD100" s="85">
        <f t="shared" si="54"/>
        <v>17736.391388795699</v>
      </c>
      <c r="BE100" s="86">
        <f t="shared" si="55"/>
        <v>1.7457078138578443</v>
      </c>
    </row>
    <row r="101" spans="1:57" x14ac:dyDescent="0.3">
      <c r="A101" s="76" t="str">
        <f>'Data Export'!A78</f>
        <v>T114</v>
      </c>
      <c r="B101" s="76" t="str">
        <f>'Data Export'!B78</f>
        <v>Lowell</v>
      </c>
      <c r="C101" s="76" t="str">
        <f>'Data Export'!C78</f>
        <v>31</v>
      </c>
      <c r="D101" s="76" t="str">
        <f>'Data Export'!D78</f>
        <v>North Country SU</v>
      </c>
      <c r="E101" s="77">
        <f>'Data Export'!E78</f>
        <v>106</v>
      </c>
      <c r="F101" s="78">
        <f>'Data Export'!AU78</f>
        <v>0.30919999999999997</v>
      </c>
      <c r="G101" s="78">
        <f>'Data Export'!AT78</f>
        <v>0</v>
      </c>
      <c r="H101" s="79">
        <f>'Data Export'!AR78</f>
        <v>15.98</v>
      </c>
      <c r="I101" s="79">
        <f t="shared" si="31"/>
        <v>63.725418548583974</v>
      </c>
      <c r="J101" s="79">
        <f>'Data Export'!AV78</f>
        <v>33.254581451416016</v>
      </c>
      <c r="K101" s="79">
        <f>'Data Export'!AW78</f>
        <v>0</v>
      </c>
      <c r="L101" s="78">
        <f>'Data Export'!J78</f>
        <v>0.16798226535320282</v>
      </c>
      <c r="M101" s="78">
        <f>'Data Export'!K78</f>
        <v>8.2462504506111145E-2</v>
      </c>
      <c r="N101" s="76">
        <f>'Data Export'!L78</f>
        <v>0</v>
      </c>
      <c r="O101" s="77">
        <f>'Data Export'!P78</f>
        <v>1</v>
      </c>
      <c r="P101" s="77">
        <f>'Data Export'!Q78</f>
        <v>0</v>
      </c>
      <c r="Q101" s="77">
        <f>'Data Export'!R78</f>
        <v>0</v>
      </c>
      <c r="R101" s="77">
        <f t="shared" si="56"/>
        <v>1</v>
      </c>
      <c r="S101" s="77">
        <f t="shared" si="57"/>
        <v>1</v>
      </c>
      <c r="T101" s="80">
        <f>'Data Export'!Z78</f>
        <v>0</v>
      </c>
      <c r="U101" s="80">
        <f>'Data Export'!AA78</f>
        <v>1</v>
      </c>
      <c r="V101" s="81">
        <f>'Data Export'!AH78</f>
        <v>1795809</v>
      </c>
      <c r="W101" s="81">
        <f t="shared" si="32"/>
        <v>1827093.015625</v>
      </c>
      <c r="X101" s="81">
        <f>'Data Export'!AI78</f>
        <v>1571.396240234375</v>
      </c>
      <c r="Y101" s="81">
        <f t="shared" si="33"/>
        <v>166568.00146484375</v>
      </c>
      <c r="Z101" s="81">
        <f>'Data Export'!AJ78</f>
        <v>4072.943359375</v>
      </c>
      <c r="AA101" s="81">
        <f t="shared" si="34"/>
        <v>431731.99609375</v>
      </c>
      <c r="AB101" s="81">
        <f>'Data Export'!AO78</f>
        <v>295.132080078125</v>
      </c>
      <c r="AC101" s="81">
        <f t="shared" si="35"/>
        <v>31284.00048828125</v>
      </c>
      <c r="AD101" s="77">
        <f>'Data Export'!AK78</f>
        <v>116.19999999999999</v>
      </c>
      <c r="AE101" s="77">
        <f>'Data Export'!AL78</f>
        <v>108.42</v>
      </c>
      <c r="AF101" s="81">
        <f>'Data Export'!AN78</f>
        <v>17236.7265625</v>
      </c>
      <c r="AG101" s="81">
        <f t="shared" si="36"/>
        <v>12869.959597226065</v>
      </c>
      <c r="AH101" s="80">
        <f t="shared" si="37"/>
        <v>1.2667283068135891</v>
      </c>
      <c r="AI101" s="83">
        <f>'Data Export'!AS78</f>
        <v>112.96</v>
      </c>
      <c r="AJ101" s="84">
        <f t="shared" si="38"/>
        <v>111.97935373382569</v>
      </c>
      <c r="AK101" s="84">
        <f t="shared" si="39"/>
        <v>102.83332803826174</v>
      </c>
      <c r="AL101" s="84">
        <f t="shared" si="40"/>
        <v>0</v>
      </c>
      <c r="AM101" s="84">
        <f>IF($B$5="No",IF($B$3='Funding Weight Adjustments'!$D$2,$B$14*N101*AI101,IF($B$3='Funding Weight Adjustments'!$E$2,$B$14*N101*AI101,IF($B$3='Funding Weight Adjustments'!$B$2,$B$15*T101*AI101+$B$16*U101*AI101,IF($B$3='Funding Weight Adjustments'!$C$2,$B$15*T101*AI101+$B$16*U101*AI101,IF($B$3='Funding Weight Adjustments'!$H$2,$B$14*N101*AI101,IF($B$3='Funding Weight Adjustments'!$I$2,$B$14*N101*AI101,IF($B$3='Funding Weight Adjustments'!$F$2,$B$15*T101*AI101+$B$16*U101*AI101,IF($B$3='Funding Weight Adjustments'!$G$2,$B$15*T101*AI101+$B$16*U101*AI101)))))))),IF($B$5="Sparsity&lt;100",IF(R101=0,0,IF($B$3='Funding Weight Adjustments'!$D$2,$B$14*N101*AI101,IF($B$3='Funding Weight Adjustments'!$E$2,$B$14*N101*AI101,IF($B$3='Funding Weight Adjustments'!$B$2,$B$15*T101*AI101+$B$16*U101*AI101,IF($B$3='Funding Weight Adjustments'!$C$2,$B$15*T101*AI101+$B$16*U101*AI101,IF($B$3='Funding Weight Adjustments'!$H$2,$B$14*N101*AI101,IF($B$3='Funding Weight Adjustments'!$I$2,$B$14*N101*AI101,IF($B$3='Funding Weight Adjustments'!$F$2,$B$15*T101*AI101+$B$16*U101*AI101,IF($B$3='Funding Weight Adjustments'!$G$2,$B$15*T101*AI101+$B$16*U101*AI101))))))))),IF($B$5="Sparsity&lt;55",IF(S101=0,0,IF($B$3='Funding Weight Adjustments'!$D$2,$B$14*N101*AI101,IF($B$3='Funding Weight Adjustments'!$E$2,$B$14*N101*AI101,IF($B$3='Funding Weight Adjustments'!$B$2,$B$15*T101*AI101+$B$16*U101*AI101,IF($B$3='Funding Weight Adjustments'!$C$2,$B$15*T101*AI101+$B$16*U101*AI101,IF($B$3='Funding Weight Adjustments'!$H$2,$B$14*N101*AI101,IF($B$3='Funding Weight Adjustments'!$I$2,$B$14*N101*AI101,IF($B$3='Funding Weight Adjustments'!$F$2,$B$15*T101*AI101+$B$16*U101*AI101,IF($B$3='Funding Weight Adjustments'!$G$2,$B$15*T101*AI101+$B$16*U101*AI101))))))))))))</f>
        <v>13.555199999999999</v>
      </c>
      <c r="AN101" s="84">
        <f t="shared" si="41"/>
        <v>25.980799999999999</v>
      </c>
      <c r="AO101" s="84">
        <f t="shared" si="58"/>
        <v>254.34868177208745</v>
      </c>
      <c r="AP101" s="84">
        <f t="shared" si="42"/>
        <v>136.36914208634542</v>
      </c>
      <c r="AQ101" s="85">
        <f t="shared" si="43"/>
        <v>10232.234347032436</v>
      </c>
      <c r="AR101" s="86">
        <f t="shared" si="44"/>
        <v>1.0071096798260271</v>
      </c>
      <c r="AS101" s="85">
        <f>IF(AO101="-","-",IF($B$3='Funding Weight Adjustments'!$D$2,AI101*$E$14,IF($B$3='Funding Weight Adjustments'!$E$2,AP101*$E$14,IF($B$3='Funding Weight Adjustments'!$B$2,AI101*$E$14,IF(Simulation!$B$3='Funding Weight Adjustments'!$C$2,AP101*$E$14,IF($B$3='Funding Weight Adjustments'!$H$2,AI101*$E$14,IF($B$3='Funding Weight Adjustments'!$I$2,AP101*$E$14,IF($B$3='Funding Weight Adjustments'!$F$2,AI101*$E$14,IF(Simulation!$B$3='Funding Weight Adjustments'!$G$2,AP101*$E$14)))))))))</f>
        <v>263192.44422664668</v>
      </c>
      <c r="AT101" s="85">
        <f t="shared" si="45"/>
        <v>166568.00146484375</v>
      </c>
      <c r="AU101" s="85">
        <f t="shared" si="46"/>
        <v>31284.00048828125</v>
      </c>
      <c r="AV101" s="85">
        <f>IF(AO101="-","-",IF($B$3='Funding Weight Adjustments'!$D$2,AO101*$E$16,IF($B$3='Funding Weight Adjustments'!$E$2,AO101*$E$16,IF($B$3='Funding Weight Adjustments'!$B$2,AO101*$E$16,IF(Simulation!$B$3='Funding Weight Adjustments'!$C$2,AO101*$E$16,IF($B$3='Funding Weight Adjustments'!$H$2,AO101*$E$16,IF($B$3='Funding Weight Adjustments'!$I$2,AO101*$E$16,IF($B$3='Funding Weight Adjustments'!$F$2,AO101*$E$16,IF(Simulation!$B$3='Funding Weight Adjustments'!$G$2,AO101*$E$16)))))))))</f>
        <v>2188910.126990187</v>
      </c>
      <c r="AW101" s="85">
        <f t="shared" si="47"/>
        <v>2649954.5731699588</v>
      </c>
      <c r="AX101" s="85">
        <f t="shared" si="48"/>
        <v>2482.9475870438364</v>
      </c>
      <c r="AY101" s="85">
        <f t="shared" si="49"/>
        <v>1571.396240234375</v>
      </c>
      <c r="AZ101" s="85">
        <f t="shared" si="50"/>
        <v>295.132080078125</v>
      </c>
      <c r="BA101" s="85">
        <f t="shared" si="51"/>
        <v>20650.095537643272</v>
      </c>
      <c r="BB101" s="85">
        <f t="shared" si="52"/>
        <v>24999.571444999612</v>
      </c>
      <c r="BC101" s="85">
        <f t="shared" si="53"/>
        <v>7762.8448824996121</v>
      </c>
      <c r="BD101" s="85">
        <f t="shared" si="54"/>
        <v>16266.308808129683</v>
      </c>
      <c r="BE101" s="86">
        <f t="shared" si="55"/>
        <v>1.601014646469457</v>
      </c>
    </row>
    <row r="102" spans="1:57" x14ac:dyDescent="0.3">
      <c r="A102" s="76" t="str">
        <f>'Data Export'!A79</f>
        <v>T115</v>
      </c>
      <c r="B102" s="76" t="str">
        <f>'Data Export'!B79</f>
        <v>Ludlow</v>
      </c>
      <c r="C102" s="76" t="str">
        <f>'Data Export'!C79</f>
        <v>63</v>
      </c>
      <c r="D102" s="76" t="str">
        <f>'Data Export'!D79</f>
        <v>Two Rivers SU</v>
      </c>
      <c r="E102" s="77">
        <f>'Data Export'!E79</f>
        <v>115.4</v>
      </c>
      <c r="F102" s="78">
        <f>'Data Export'!AU79</f>
        <v>0.2021</v>
      </c>
      <c r="G102" s="78">
        <f>'Data Export'!AT79</f>
        <v>1.62</v>
      </c>
      <c r="H102" s="79">
        <f>'Data Export'!AR79</f>
        <v>22.5</v>
      </c>
      <c r="I102" s="79">
        <f t="shared" si="31"/>
        <v>82.236956024169928</v>
      </c>
      <c r="J102" s="79">
        <f>'Data Export'!AV79</f>
        <v>11.413043975830078</v>
      </c>
      <c r="K102" s="79">
        <f>'Data Export'!AW79</f>
        <v>0</v>
      </c>
      <c r="L102" s="78">
        <f>'Data Export'!J79</f>
        <v>7.8529290854930878E-2</v>
      </c>
      <c r="M102" s="78">
        <f>'Data Export'!K79</f>
        <v>0.13028988242149353</v>
      </c>
      <c r="N102" s="76">
        <f>'Data Export'!L79</f>
        <v>0</v>
      </c>
      <c r="O102" s="77">
        <f>'Data Export'!P79</f>
        <v>0</v>
      </c>
      <c r="P102" s="77">
        <f>'Data Export'!Q79</f>
        <v>0</v>
      </c>
      <c r="Q102" s="77">
        <f>'Data Export'!R79</f>
        <v>1</v>
      </c>
      <c r="R102" s="77">
        <f t="shared" si="56"/>
        <v>1</v>
      </c>
      <c r="S102" s="77">
        <f t="shared" si="57"/>
        <v>0</v>
      </c>
      <c r="T102" s="80">
        <f>'Data Export'!Z79</f>
        <v>0</v>
      </c>
      <c r="U102" s="80">
        <f>'Data Export'!AA79</f>
        <v>1</v>
      </c>
      <c r="V102" s="81">
        <f>'Data Export'!AH79</f>
        <v>2241917</v>
      </c>
      <c r="W102" s="81">
        <f t="shared" si="32"/>
        <v>2241917.0464843749</v>
      </c>
      <c r="X102" s="81">
        <f>'Data Export'!AI79</f>
        <v>1520.4332275390625</v>
      </c>
      <c r="Y102" s="81">
        <f t="shared" si="33"/>
        <v>175457.99445800783</v>
      </c>
      <c r="Z102" s="81">
        <f>'Data Export'!AJ79</f>
        <v>4025.5380859375</v>
      </c>
      <c r="AA102" s="81">
        <f t="shared" si="34"/>
        <v>464547.09511718753</v>
      </c>
      <c r="AB102" s="81">
        <f>'Data Export'!AO79</f>
        <v>0</v>
      </c>
      <c r="AC102" s="81">
        <f t="shared" si="35"/>
        <v>0</v>
      </c>
      <c r="AD102" s="77">
        <f>'Data Export'!AK79</f>
        <v>109.57</v>
      </c>
      <c r="AE102" s="77">
        <f>'Data Export'!AL79</f>
        <v>102.23</v>
      </c>
      <c r="AF102" s="81">
        <f>'Data Export'!AN79</f>
        <v>19427.357421875</v>
      </c>
      <c r="AG102" s="81">
        <f t="shared" si="36"/>
        <v>17385.99189442617</v>
      </c>
      <c r="AH102" s="80">
        <f t="shared" si="37"/>
        <v>1.7112196746482451</v>
      </c>
      <c r="AI102" s="83">
        <f>'Data Export'!AS79</f>
        <v>116.15</v>
      </c>
      <c r="AJ102" s="84">
        <f t="shared" si="38"/>
        <v>106.62500011444092</v>
      </c>
      <c r="AK102" s="84">
        <f t="shared" si="39"/>
        <v>64.000270193691676</v>
      </c>
      <c r="AL102" s="84">
        <f t="shared" si="40"/>
        <v>2.5596000000000001</v>
      </c>
      <c r="AM102" s="84">
        <f>IF($B$5="No",IF($B$3='Funding Weight Adjustments'!$D$2,$B$14*N102*AI102,IF($B$3='Funding Weight Adjustments'!$E$2,$B$14*N102*AI102,IF($B$3='Funding Weight Adjustments'!$B$2,$B$15*T102*AI102+$B$16*U102*AI102,IF($B$3='Funding Weight Adjustments'!$C$2,$B$15*T102*AI102+$B$16*U102*AI102,IF($B$3='Funding Weight Adjustments'!$H$2,$B$14*N102*AI102,IF($B$3='Funding Weight Adjustments'!$I$2,$B$14*N102*AI102,IF($B$3='Funding Weight Adjustments'!$F$2,$B$15*T102*AI102+$B$16*U102*AI102,IF($B$3='Funding Weight Adjustments'!$G$2,$B$15*T102*AI102+$B$16*U102*AI102)))))))),IF($B$5="Sparsity&lt;100",IF(R102=0,0,IF($B$3='Funding Weight Adjustments'!$D$2,$B$14*N102*AI102,IF($B$3='Funding Weight Adjustments'!$E$2,$B$14*N102*AI102,IF($B$3='Funding Weight Adjustments'!$B$2,$B$15*T102*AI102+$B$16*U102*AI102,IF($B$3='Funding Weight Adjustments'!$C$2,$B$15*T102*AI102+$B$16*U102*AI102,IF($B$3='Funding Weight Adjustments'!$H$2,$B$14*N102*AI102,IF($B$3='Funding Weight Adjustments'!$I$2,$B$14*N102*AI102,IF($B$3='Funding Weight Adjustments'!$F$2,$B$15*T102*AI102+$B$16*U102*AI102,IF($B$3='Funding Weight Adjustments'!$G$2,$B$15*T102*AI102+$B$16*U102*AI102))))))))),IF($B$5="Sparsity&lt;55",IF(S102=0,0,IF($B$3='Funding Weight Adjustments'!$D$2,$B$14*N102*AI102,IF($B$3='Funding Weight Adjustments'!$E$2,$B$14*N102*AI102,IF($B$3='Funding Weight Adjustments'!$B$2,$B$15*T102*AI102+$B$16*U102*AI102,IF($B$3='Funding Weight Adjustments'!$C$2,$B$15*T102*AI102+$B$16*U102*AI102,IF($B$3='Funding Weight Adjustments'!$H$2,$B$14*N102*AI102,IF($B$3='Funding Weight Adjustments'!$I$2,$B$14*N102*AI102,IF($B$3='Funding Weight Adjustments'!$F$2,$B$15*T102*AI102+$B$16*U102*AI102,IF($B$3='Funding Weight Adjustments'!$G$2,$B$15*T102*AI102+$B$16*U102*AI102))))))))))))</f>
        <v>0</v>
      </c>
      <c r="AN102" s="84">
        <f t="shared" si="41"/>
        <v>12.7765</v>
      </c>
      <c r="AO102" s="84">
        <f t="shared" si="58"/>
        <v>185.96137030813259</v>
      </c>
      <c r="AP102" s="84">
        <f t="shared" si="42"/>
        <v>99.703259137961084</v>
      </c>
      <c r="AQ102" s="85">
        <f t="shared" si="43"/>
        <v>17826.598315184568</v>
      </c>
      <c r="AR102" s="86">
        <f t="shared" si="44"/>
        <v>1.7545864483449378</v>
      </c>
      <c r="AS102" s="85">
        <f>IF(AO102="-","-",IF($B$3='Funding Weight Adjustments'!$D$2,AI102*$E$14,IF($B$3='Funding Weight Adjustments'!$E$2,AP102*$E$14,IF($B$3='Funding Weight Adjustments'!$B$2,AI102*$E$14,IF(Simulation!$B$3='Funding Weight Adjustments'!$C$2,AP102*$E$14,IF($B$3='Funding Weight Adjustments'!$H$2,AI102*$E$14,IF($B$3='Funding Weight Adjustments'!$I$2,AP102*$E$14,IF($B$3='Funding Weight Adjustments'!$F$2,AI102*$E$14,IF(Simulation!$B$3='Funding Weight Adjustments'!$G$2,AP102*$E$14)))))))))</f>
        <v>192427.2901362649</v>
      </c>
      <c r="AT102" s="85">
        <f t="shared" si="45"/>
        <v>175457.99445800783</v>
      </c>
      <c r="AU102" s="85">
        <f t="shared" si="46"/>
        <v>0</v>
      </c>
      <c r="AV102" s="85">
        <f>IF(AO102="-","-",IF($B$3='Funding Weight Adjustments'!$D$2,AO102*$E$16,IF($B$3='Funding Weight Adjustments'!$E$2,AO102*$E$16,IF($B$3='Funding Weight Adjustments'!$B$2,AO102*$E$16,IF(Simulation!$B$3='Funding Weight Adjustments'!$C$2,AO102*$E$16,IF($B$3='Funding Weight Adjustments'!$H$2,AO102*$E$16,IF($B$3='Funding Weight Adjustments'!$I$2,AO102*$E$16,IF($B$3='Funding Weight Adjustments'!$F$2,AO102*$E$16,IF(Simulation!$B$3='Funding Weight Adjustments'!$G$2,AO102*$E$16)))))))))</f>
        <v>1600372.8576867119</v>
      </c>
      <c r="AW102" s="85">
        <f t="shared" si="47"/>
        <v>1968258.1422809847</v>
      </c>
      <c r="AX102" s="85">
        <f t="shared" si="48"/>
        <v>1667.4808504009088</v>
      </c>
      <c r="AY102" s="85">
        <f t="shared" si="49"/>
        <v>1520.4332275390625</v>
      </c>
      <c r="AZ102" s="85">
        <f t="shared" si="50"/>
        <v>0</v>
      </c>
      <c r="BA102" s="85">
        <f t="shared" si="51"/>
        <v>13868.049026747936</v>
      </c>
      <c r="BB102" s="85">
        <f t="shared" si="52"/>
        <v>17055.963104687908</v>
      </c>
      <c r="BC102" s="85">
        <f t="shared" si="53"/>
        <v>-2371.3943171870924</v>
      </c>
      <c r="BD102" s="85">
        <f t="shared" si="54"/>
        <v>15081.864526445286</v>
      </c>
      <c r="BE102" s="86">
        <f t="shared" si="55"/>
        <v>1.484435484886347</v>
      </c>
    </row>
    <row r="103" spans="1:57" x14ac:dyDescent="0.3">
      <c r="A103" s="76" t="str">
        <f>'Data Export'!A80</f>
        <v>T116</v>
      </c>
      <c r="B103" s="76" t="str">
        <f>'Data Export'!B80</f>
        <v>Lunenburg</v>
      </c>
      <c r="C103" s="76" t="str">
        <f>'Data Export'!C80</f>
        <v>18</v>
      </c>
      <c r="D103" s="76" t="str">
        <f>'Data Export'!D80</f>
        <v>Essex-Caledonia SU</v>
      </c>
      <c r="E103" s="77">
        <f>'Data Export'!E80</f>
        <v>192.05</v>
      </c>
      <c r="F103" s="78">
        <f>'Data Export'!AU80</f>
        <v>0.30880000000000002</v>
      </c>
      <c r="G103" s="78">
        <f>'Data Export'!AT80</f>
        <v>0</v>
      </c>
      <c r="H103" s="79">
        <f>'Data Export'!AR80</f>
        <v>13.5</v>
      </c>
      <c r="I103" s="79">
        <f t="shared" si="31"/>
        <v>120.12968643188475</v>
      </c>
      <c r="J103" s="79">
        <f>'Data Export'!AV80</f>
        <v>47.700313568115234</v>
      </c>
      <c r="K103" s="79">
        <f>'Data Export'!AW80</f>
        <v>0</v>
      </c>
      <c r="L103" s="78">
        <f>'Data Export'!J80</f>
        <v>7.4594669044017792E-2</v>
      </c>
      <c r="M103" s="78">
        <f>'Data Export'!K80</f>
        <v>6.1548620462417603E-2</v>
      </c>
      <c r="N103" s="76">
        <f>'Data Export'!L80</f>
        <v>0</v>
      </c>
      <c r="O103" s="77">
        <f>'Data Export'!P80</f>
        <v>1</v>
      </c>
      <c r="P103" s="77">
        <f>'Data Export'!Q80</f>
        <v>0</v>
      </c>
      <c r="Q103" s="77">
        <f>'Data Export'!R80</f>
        <v>0</v>
      </c>
      <c r="R103" s="77">
        <f t="shared" si="56"/>
        <v>1</v>
      </c>
      <c r="S103" s="77">
        <f t="shared" si="57"/>
        <v>1</v>
      </c>
      <c r="T103" s="80">
        <f>'Data Export'!Z80</f>
        <v>0</v>
      </c>
      <c r="U103" s="80">
        <f>'Data Export'!AA80</f>
        <v>1</v>
      </c>
      <c r="V103" s="81">
        <f>'Data Export'!AH80</f>
        <v>3217478.25</v>
      </c>
      <c r="W103" s="81">
        <f t="shared" si="32"/>
        <v>3217478.1667968752</v>
      </c>
      <c r="X103" s="81">
        <f>'Data Export'!AI80</f>
        <v>520.7550048828125</v>
      </c>
      <c r="Y103" s="81">
        <f t="shared" si="33"/>
        <v>100010.99868774414</v>
      </c>
      <c r="Z103" s="81">
        <f>'Data Export'!AJ80</f>
        <v>3188.5146484375</v>
      </c>
      <c r="AA103" s="81">
        <f t="shared" si="34"/>
        <v>612354.23823242192</v>
      </c>
      <c r="AB103" s="81">
        <f>'Data Export'!AO80</f>
        <v>0</v>
      </c>
      <c r="AC103" s="81">
        <f t="shared" si="35"/>
        <v>0</v>
      </c>
      <c r="AD103" s="77">
        <f>'Data Export'!AK80</f>
        <v>197.77999999999997</v>
      </c>
      <c r="AE103" s="77">
        <f>'Data Export'!AL80</f>
        <v>184.54</v>
      </c>
      <c r="AF103" s="81">
        <f>'Data Export'!AN80</f>
        <v>16753.3359375</v>
      </c>
      <c r="AG103" s="81">
        <f t="shared" si="36"/>
        <v>14116.852327757959</v>
      </c>
      <c r="AH103" s="80">
        <f t="shared" si="37"/>
        <v>1.3894539692675156</v>
      </c>
      <c r="AI103" s="83">
        <f>'Data Export'!AS80</f>
        <v>181.32999999999998</v>
      </c>
      <c r="AJ103" s="84">
        <f t="shared" si="38"/>
        <v>185.01107212066648</v>
      </c>
      <c r="AK103" s="84">
        <f t="shared" si="39"/>
        <v>169.68031464045959</v>
      </c>
      <c r="AL103" s="84">
        <f t="shared" si="40"/>
        <v>0</v>
      </c>
      <c r="AM103" s="84">
        <f>IF($B$5="No",IF($B$3='Funding Weight Adjustments'!$D$2,$B$14*N103*AI103,IF($B$3='Funding Weight Adjustments'!$E$2,$B$14*N103*AI103,IF($B$3='Funding Weight Adjustments'!$B$2,$B$15*T103*AI103+$B$16*U103*AI103,IF($B$3='Funding Weight Adjustments'!$C$2,$B$15*T103*AI103+$B$16*U103*AI103,IF($B$3='Funding Weight Adjustments'!$H$2,$B$14*N103*AI103,IF($B$3='Funding Weight Adjustments'!$I$2,$B$14*N103*AI103,IF($B$3='Funding Weight Adjustments'!$F$2,$B$15*T103*AI103+$B$16*U103*AI103,IF($B$3='Funding Weight Adjustments'!$G$2,$B$15*T103*AI103+$B$16*U103*AI103)))))))),IF($B$5="Sparsity&lt;100",IF(R103=0,0,IF($B$3='Funding Weight Adjustments'!$D$2,$B$14*N103*AI103,IF($B$3='Funding Weight Adjustments'!$E$2,$B$14*N103*AI103,IF($B$3='Funding Weight Adjustments'!$B$2,$B$15*T103*AI103+$B$16*U103*AI103,IF($B$3='Funding Weight Adjustments'!$C$2,$B$15*T103*AI103+$B$16*U103*AI103,IF($B$3='Funding Weight Adjustments'!$H$2,$B$14*N103*AI103,IF($B$3='Funding Weight Adjustments'!$I$2,$B$14*N103*AI103,IF($B$3='Funding Weight Adjustments'!$F$2,$B$15*T103*AI103+$B$16*U103*AI103,IF($B$3='Funding Weight Adjustments'!$G$2,$B$15*T103*AI103+$B$16*U103*AI103))))))))),IF($B$5="Sparsity&lt;55",IF(S103=0,0,IF($B$3='Funding Weight Adjustments'!$D$2,$B$14*N103*AI103,IF($B$3='Funding Weight Adjustments'!$E$2,$B$14*N103*AI103,IF($B$3='Funding Weight Adjustments'!$B$2,$B$15*T103*AI103+$B$16*U103*AI103,IF($B$3='Funding Weight Adjustments'!$C$2,$B$15*T103*AI103+$B$16*U103*AI103,IF($B$3='Funding Weight Adjustments'!$H$2,$B$14*N103*AI103,IF($B$3='Funding Weight Adjustments'!$I$2,$B$14*N103*AI103,IF($B$3='Funding Weight Adjustments'!$F$2,$B$15*T103*AI103+$B$16*U103*AI103,IF($B$3='Funding Weight Adjustments'!$G$2,$B$15*T103*AI103+$B$16*U103*AI103))))))))))))</f>
        <v>21.759599999999999</v>
      </c>
      <c r="AN103" s="84">
        <f t="shared" si="41"/>
        <v>41.7059</v>
      </c>
      <c r="AO103" s="84">
        <f t="shared" si="58"/>
        <v>418.15688676112603</v>
      </c>
      <c r="AP103" s="84">
        <f t="shared" si="42"/>
        <v>224.19497324624902</v>
      </c>
      <c r="AQ103" s="85">
        <f t="shared" si="43"/>
        <v>11619.90338518011</v>
      </c>
      <c r="AR103" s="86">
        <f t="shared" si="44"/>
        <v>1.1436912780689086</v>
      </c>
      <c r="AS103" s="85">
        <f>IF(AO103="-","-",IF($B$3='Funding Weight Adjustments'!$D$2,AI103*$E$14,IF($B$3='Funding Weight Adjustments'!$E$2,AP103*$E$14,IF($B$3='Funding Weight Adjustments'!$B$2,AI103*$E$14,IF(Simulation!$B$3='Funding Weight Adjustments'!$C$2,AP103*$E$14,IF($B$3='Funding Weight Adjustments'!$H$2,AI103*$E$14,IF($B$3='Funding Weight Adjustments'!$I$2,AP103*$E$14,IF($B$3='Funding Weight Adjustments'!$F$2,AI103*$E$14,IF(Simulation!$B$3='Funding Weight Adjustments'!$G$2,AP103*$E$14)))))))))</f>
        <v>432696.29836526059</v>
      </c>
      <c r="AT103" s="85">
        <f t="shared" si="45"/>
        <v>100010.99868774414</v>
      </c>
      <c r="AU103" s="85">
        <f t="shared" si="46"/>
        <v>0</v>
      </c>
      <c r="AV103" s="85">
        <f>IF(AO103="-","-",IF($B$3='Funding Weight Adjustments'!$D$2,AO103*$E$16,IF($B$3='Funding Weight Adjustments'!$E$2,AO103*$E$16,IF($B$3='Funding Weight Adjustments'!$B$2,AO103*$E$16,IF(Simulation!$B$3='Funding Weight Adjustments'!$C$2,AO103*$E$16,IF($B$3='Funding Weight Adjustments'!$H$2,AO103*$E$16,IF($B$3='Funding Weight Adjustments'!$I$2,AO103*$E$16,IF($B$3='Funding Weight Adjustments'!$F$2,AO103*$E$16,IF(Simulation!$B$3='Funding Weight Adjustments'!$G$2,AO103*$E$16)))))))))</f>
        <v>3598634.1180344373</v>
      </c>
      <c r="AW103" s="85">
        <f t="shared" si="47"/>
        <v>4131341.4150874419</v>
      </c>
      <c r="AX103" s="85">
        <f t="shared" si="48"/>
        <v>2253.0398248646734</v>
      </c>
      <c r="AY103" s="85">
        <f t="shared" si="49"/>
        <v>520.7550048828125</v>
      </c>
      <c r="AZ103" s="85">
        <f t="shared" si="50"/>
        <v>0</v>
      </c>
      <c r="BA103" s="85">
        <f t="shared" si="51"/>
        <v>18738.006342277724</v>
      </c>
      <c r="BB103" s="85">
        <f t="shared" si="52"/>
        <v>21511.801172025211</v>
      </c>
      <c r="BC103" s="85">
        <f t="shared" si="53"/>
        <v>4758.4652345252107</v>
      </c>
      <c r="BD103" s="85">
        <f t="shared" si="54"/>
        <v>15696.102039673613</v>
      </c>
      <c r="BE103" s="86">
        <f t="shared" si="55"/>
        <v>1.5448919330387414</v>
      </c>
    </row>
    <row r="104" spans="1:57" x14ac:dyDescent="0.3">
      <c r="A104" s="76" t="str">
        <f>'Data Export'!A81</f>
        <v>T117</v>
      </c>
      <c r="B104" s="76" t="str">
        <f>'Data Export'!B81</f>
        <v>Lyndon</v>
      </c>
      <c r="C104" s="76" t="str">
        <f>'Data Export'!C81</f>
        <v>8</v>
      </c>
      <c r="D104" s="76" t="str">
        <f>'Data Export'!D81</f>
        <v>Caledonia North SU</v>
      </c>
      <c r="E104" s="77">
        <f>'Data Export'!E81</f>
        <v>749.06000000000006</v>
      </c>
      <c r="F104" s="78">
        <f>'Data Export'!AU81</f>
        <v>0.2472</v>
      </c>
      <c r="G104" s="78">
        <f>'Data Export'!AT81</f>
        <v>6</v>
      </c>
      <c r="H104" s="79">
        <f>'Data Export'!AR81</f>
        <v>83.22</v>
      </c>
      <c r="I104" s="79">
        <f t="shared" si="31"/>
        <v>425.78297058105454</v>
      </c>
      <c r="J104" s="79">
        <f>'Data Export'!AV81</f>
        <v>184.62702941894531</v>
      </c>
      <c r="K104" s="79">
        <f>'Data Export'!AW81</f>
        <v>0</v>
      </c>
      <c r="L104" s="78">
        <f>'Data Export'!J81</f>
        <v>0.10499313473701477</v>
      </c>
      <c r="M104" s="78">
        <f>'Data Export'!K81</f>
        <v>7.1110993623733521E-2</v>
      </c>
      <c r="N104" s="76">
        <f>'Data Export'!L81</f>
        <v>0</v>
      </c>
      <c r="O104" s="77">
        <f>'Data Export'!P81</f>
        <v>0</v>
      </c>
      <c r="P104" s="77">
        <f>'Data Export'!Q81</f>
        <v>0</v>
      </c>
      <c r="Q104" s="77">
        <f>'Data Export'!R81</f>
        <v>0</v>
      </c>
      <c r="R104" s="77">
        <f t="shared" si="56"/>
        <v>0</v>
      </c>
      <c r="S104" s="77">
        <f t="shared" si="57"/>
        <v>0</v>
      </c>
      <c r="T104" s="80">
        <f>'Data Export'!Z81</f>
        <v>0</v>
      </c>
      <c r="U104" s="80">
        <f>'Data Export'!AA81</f>
        <v>0</v>
      </c>
      <c r="V104" s="81">
        <f>'Data Export'!AH81</f>
        <v>10927108</v>
      </c>
      <c r="W104" s="81">
        <f t="shared" si="32"/>
        <v>11078846.842832033</v>
      </c>
      <c r="X104" s="81">
        <f>'Data Export'!AI81</f>
        <v>260.37966918945313</v>
      </c>
      <c r="Y104" s="81">
        <f t="shared" si="33"/>
        <v>195039.99500305176</v>
      </c>
      <c r="Z104" s="81">
        <f>'Data Export'!AJ81</f>
        <v>947.404296875</v>
      </c>
      <c r="AA104" s="81">
        <f t="shared" si="34"/>
        <v>709662.6626171876</v>
      </c>
      <c r="AB104" s="81">
        <f>'Data Export'!AO81</f>
        <v>202.57255554199219</v>
      </c>
      <c r="AC104" s="81">
        <f t="shared" si="35"/>
        <v>151738.99845428468</v>
      </c>
      <c r="AD104" s="77">
        <f>'Data Export'!AK81</f>
        <v>729.91</v>
      </c>
      <c r="AE104" s="77">
        <f>'Data Export'!AL81</f>
        <v>681.04</v>
      </c>
      <c r="AF104" s="81">
        <f>'Data Export'!AN81</f>
        <v>14790.3330078125</v>
      </c>
      <c r="AG104" s="81">
        <f t="shared" si="36"/>
        <v>15225.514184504354</v>
      </c>
      <c r="AH104" s="80">
        <f t="shared" si="37"/>
        <v>1.4985742307583025</v>
      </c>
      <c r="AI104" s="83">
        <f>'Data Export'!AS81</f>
        <v>693.62999999999988</v>
      </c>
      <c r="AJ104" s="84">
        <f t="shared" si="38"/>
        <v>691.15541676635735</v>
      </c>
      <c r="AK104" s="84">
        <f t="shared" si="39"/>
        <v>507.43524850319136</v>
      </c>
      <c r="AL104" s="84">
        <f t="shared" si="40"/>
        <v>9.48</v>
      </c>
      <c r="AM104" s="84">
        <f>IF($B$5="No",IF($B$3='Funding Weight Adjustments'!$D$2,$B$14*N104*AI104,IF($B$3='Funding Weight Adjustments'!$E$2,$B$14*N104*AI104,IF($B$3='Funding Weight Adjustments'!$B$2,$B$15*T104*AI104+$B$16*U104*AI104,IF($B$3='Funding Weight Adjustments'!$C$2,$B$15*T104*AI104+$B$16*U104*AI104,IF($B$3='Funding Weight Adjustments'!$H$2,$B$14*N104*AI104,IF($B$3='Funding Weight Adjustments'!$I$2,$B$14*N104*AI104,IF($B$3='Funding Weight Adjustments'!$F$2,$B$15*T104*AI104+$B$16*U104*AI104,IF($B$3='Funding Weight Adjustments'!$G$2,$B$15*T104*AI104+$B$16*U104*AI104)))))))),IF($B$5="Sparsity&lt;100",IF(R104=0,0,IF($B$3='Funding Weight Adjustments'!$D$2,$B$14*N104*AI104,IF($B$3='Funding Weight Adjustments'!$E$2,$B$14*N104*AI104,IF($B$3='Funding Weight Adjustments'!$B$2,$B$15*T104*AI104+$B$16*U104*AI104,IF($B$3='Funding Weight Adjustments'!$C$2,$B$15*T104*AI104+$B$16*U104*AI104,IF($B$3='Funding Weight Adjustments'!$H$2,$B$14*N104*AI104,IF($B$3='Funding Weight Adjustments'!$I$2,$B$14*N104*AI104,IF($B$3='Funding Weight Adjustments'!$F$2,$B$15*T104*AI104+$B$16*U104*AI104,IF($B$3='Funding Weight Adjustments'!$G$2,$B$15*T104*AI104+$B$16*U104*AI104))))))))),IF($B$5="Sparsity&lt;55",IF(S104=0,0,IF($B$3='Funding Weight Adjustments'!$D$2,$B$14*N104*AI104,IF($B$3='Funding Weight Adjustments'!$E$2,$B$14*N104*AI104,IF($B$3='Funding Weight Adjustments'!$B$2,$B$15*T104*AI104+$B$16*U104*AI104,IF($B$3='Funding Weight Adjustments'!$C$2,$B$15*T104*AI104+$B$16*U104*AI104,IF($B$3='Funding Weight Adjustments'!$H$2,$B$14*N104*AI104,IF($B$3='Funding Weight Adjustments'!$I$2,$B$14*N104*AI104,IF($B$3='Funding Weight Adjustments'!$F$2,$B$15*T104*AI104+$B$16*U104*AI104,IF($B$3='Funding Weight Adjustments'!$G$2,$B$15*T104*AI104+$B$16*U104*AI104))))))))))))</f>
        <v>0</v>
      </c>
      <c r="AN104" s="84">
        <f t="shared" si="41"/>
        <v>0</v>
      </c>
      <c r="AO104" s="84">
        <f t="shared" si="58"/>
        <v>1208.0706652695487</v>
      </c>
      <c r="AP104" s="84">
        <f t="shared" si="42"/>
        <v>647.70754483449468</v>
      </c>
      <c r="AQ104" s="85">
        <f t="shared" si="43"/>
        <v>16009.052639435331</v>
      </c>
      <c r="AR104" s="86">
        <f t="shared" si="44"/>
        <v>1.5756941574247374</v>
      </c>
      <c r="AS104" s="85">
        <f>IF(AO104="-","-",IF($B$3='Funding Weight Adjustments'!$D$2,AI104*$E$14,IF($B$3='Funding Weight Adjustments'!$E$2,AP104*$E$14,IF($B$3='Funding Weight Adjustments'!$B$2,AI104*$E$14,IF(Simulation!$B$3='Funding Weight Adjustments'!$C$2,AP104*$E$14,IF($B$3='Funding Weight Adjustments'!$H$2,AI104*$E$14,IF($B$3='Funding Weight Adjustments'!$I$2,AP104*$E$14,IF($B$3='Funding Weight Adjustments'!$F$2,AI104*$E$14,IF(Simulation!$B$3='Funding Weight Adjustments'!$G$2,AP104*$E$14)))))))))</f>
        <v>1250075.5615305747</v>
      </c>
      <c r="AT104" s="85">
        <f t="shared" si="45"/>
        <v>195039.99500305176</v>
      </c>
      <c r="AU104" s="85">
        <f t="shared" si="46"/>
        <v>151738.99845428468</v>
      </c>
      <c r="AV104" s="85">
        <f>IF(AO104="-","-",IF($B$3='Funding Weight Adjustments'!$D$2,AO104*$E$16,IF($B$3='Funding Weight Adjustments'!$E$2,AO104*$E$16,IF($B$3='Funding Weight Adjustments'!$B$2,AO104*$E$16,IF(Simulation!$B$3='Funding Weight Adjustments'!$C$2,AO104*$E$16,IF($B$3='Funding Weight Adjustments'!$H$2,AO104*$E$16,IF($B$3='Funding Weight Adjustments'!$I$2,AO104*$E$16,IF($B$3='Funding Weight Adjustments'!$F$2,AO104*$E$16,IF(Simulation!$B$3='Funding Weight Adjustments'!$G$2,AO104*$E$16)))))))))</f>
        <v>10396586.665614411</v>
      </c>
      <c r="AW104" s="85">
        <f t="shared" si="47"/>
        <v>11993441.220602322</v>
      </c>
      <c r="AX104" s="85">
        <f t="shared" si="48"/>
        <v>1668.859052052672</v>
      </c>
      <c r="AY104" s="85">
        <f t="shared" si="49"/>
        <v>260.37966918945313</v>
      </c>
      <c r="AZ104" s="85">
        <f t="shared" si="50"/>
        <v>202.57255554199219</v>
      </c>
      <c r="BA104" s="85">
        <f t="shared" si="51"/>
        <v>13879.511208200158</v>
      </c>
      <c r="BB104" s="85">
        <f t="shared" si="52"/>
        <v>16011.322484984275</v>
      </c>
      <c r="BC104" s="85">
        <f t="shared" si="53"/>
        <v>1220.9894771717754</v>
      </c>
      <c r="BD104" s="85">
        <f t="shared" si="54"/>
        <v>17421.101001484272</v>
      </c>
      <c r="BE104" s="86">
        <f t="shared" si="55"/>
        <v>1.7146752954216804</v>
      </c>
    </row>
    <row r="105" spans="1:57" x14ac:dyDescent="0.3">
      <c r="A105" s="76" t="str">
        <f>'Data Export'!A82</f>
        <v>T118</v>
      </c>
      <c r="B105" s="76" t="str">
        <f>'Data Export'!B82</f>
        <v>Maidstone</v>
      </c>
      <c r="C105" s="76" t="str">
        <f>'Data Export'!C82</f>
        <v>18</v>
      </c>
      <c r="D105" s="76" t="str">
        <f>'Data Export'!D82</f>
        <v>Essex-Caledonia SU</v>
      </c>
      <c r="E105" s="77">
        <f>'Data Export'!E82</f>
        <v>11.5</v>
      </c>
      <c r="F105" s="78">
        <f>'Data Export'!AU82</f>
        <v>0.31480000000000002</v>
      </c>
      <c r="G105" s="78">
        <f>'Data Export'!AT82</f>
        <v>0</v>
      </c>
      <c r="H105" s="79">
        <f>'Data Export'!AR82</f>
        <v>0</v>
      </c>
      <c r="I105" s="79">
        <f t="shared" si="31"/>
        <v>7.1716079711914063</v>
      </c>
      <c r="J105" s="79">
        <f>'Data Export'!AV82</f>
        <v>2.8547759056091309</v>
      </c>
      <c r="K105" s="79">
        <f>'Data Export'!AW82</f>
        <v>3.4736161231994629</v>
      </c>
      <c r="L105" s="78">
        <f>'Data Export'!J82</f>
        <v>0</v>
      </c>
      <c r="M105" s="78">
        <f>'Data Export'!K82</f>
        <v>4.4796265661716461E-2</v>
      </c>
      <c r="N105" s="76">
        <f>'Data Export'!L82</f>
        <v>1</v>
      </c>
      <c r="O105" s="77">
        <f>'Data Export'!P82</f>
        <v>1</v>
      </c>
      <c r="P105" s="77">
        <f>'Data Export'!Q82</f>
        <v>0</v>
      </c>
      <c r="Q105" s="77">
        <f>'Data Export'!R82</f>
        <v>0</v>
      </c>
      <c r="R105" s="77">
        <f t="shared" si="56"/>
        <v>1</v>
      </c>
      <c r="S105" s="77">
        <f t="shared" si="57"/>
        <v>1</v>
      </c>
      <c r="T105" s="80">
        <f>'Data Export'!Z82</f>
        <v>0</v>
      </c>
      <c r="U105" s="80">
        <f>'Data Export'!AA82</f>
        <v>0</v>
      </c>
      <c r="V105" s="81">
        <f>'Data Export'!AH82</f>
        <v>292649</v>
      </c>
      <c r="W105" s="81">
        <f t="shared" si="32"/>
        <v>292648.990234375</v>
      </c>
      <c r="X105" s="81">
        <f>'Data Export'!AI82</f>
        <v>0</v>
      </c>
      <c r="Y105" s="81">
        <f t="shared" si="33"/>
        <v>0</v>
      </c>
      <c r="Z105" s="81">
        <f>'Data Export'!AJ82</f>
        <v>8615.216796875</v>
      </c>
      <c r="AA105" s="81">
        <f t="shared" si="34"/>
        <v>99074.9931640625</v>
      </c>
      <c r="AB105" s="81">
        <f>'Data Export'!AO82</f>
        <v>0</v>
      </c>
      <c r="AC105" s="81">
        <f t="shared" si="35"/>
        <v>0</v>
      </c>
      <c r="AD105" s="77">
        <f>'Data Export'!AK82</f>
        <v>15.489999999999998</v>
      </c>
      <c r="AE105" s="77">
        <f>'Data Export'!AL82</f>
        <v>14.45</v>
      </c>
      <c r="AF105" s="81">
        <f>'Data Export'!AN82</f>
        <v>25447.73828125</v>
      </c>
      <c r="AG105" s="81">
        <f t="shared" si="36"/>
        <v>13396.12436472751</v>
      </c>
      <c r="AH105" s="80">
        <f t="shared" si="37"/>
        <v>1.3185161776306604</v>
      </c>
      <c r="AI105" s="83">
        <f>'Data Export'!AS82</f>
        <v>13.5</v>
      </c>
      <c r="AJ105" s="84">
        <f t="shared" si="38"/>
        <v>14.851321682929992</v>
      </c>
      <c r="AK105" s="84">
        <f t="shared" si="39"/>
        <v>13.885332315385496</v>
      </c>
      <c r="AL105" s="84">
        <f t="shared" si="40"/>
        <v>0</v>
      </c>
      <c r="AM105" s="84">
        <f>IF($B$5="No",IF($B$3='Funding Weight Adjustments'!$D$2,$B$14*N105*AI105,IF($B$3='Funding Weight Adjustments'!$E$2,$B$14*N105*AI105,IF($B$3='Funding Weight Adjustments'!$B$2,$B$15*T105*AI105+$B$16*U105*AI105,IF($B$3='Funding Weight Adjustments'!$C$2,$B$15*T105*AI105+$B$16*U105*AI105,IF($B$3='Funding Weight Adjustments'!$H$2,$B$14*N105*AI105,IF($B$3='Funding Weight Adjustments'!$I$2,$B$14*N105*AI105,IF($B$3='Funding Weight Adjustments'!$F$2,$B$15*T105*AI105+$B$16*U105*AI105,IF($B$3='Funding Weight Adjustments'!$G$2,$B$15*T105*AI105+$B$16*U105*AI105)))))))),IF($B$5="Sparsity&lt;100",IF(R105=0,0,IF($B$3='Funding Weight Adjustments'!$D$2,$B$14*N105*AI105,IF($B$3='Funding Weight Adjustments'!$E$2,$B$14*N105*AI105,IF($B$3='Funding Weight Adjustments'!$B$2,$B$15*T105*AI105+$B$16*U105*AI105,IF($B$3='Funding Weight Adjustments'!$C$2,$B$15*T105*AI105+$B$16*U105*AI105,IF($B$3='Funding Weight Adjustments'!$H$2,$B$14*N105*AI105,IF($B$3='Funding Weight Adjustments'!$I$2,$B$14*N105*AI105,IF($B$3='Funding Weight Adjustments'!$F$2,$B$15*T105*AI105+$B$16*U105*AI105,IF($B$3='Funding Weight Adjustments'!$G$2,$B$15*T105*AI105+$B$16*U105*AI105))))))))),IF($B$5="Sparsity&lt;55",IF(S105=0,0,IF($B$3='Funding Weight Adjustments'!$D$2,$B$14*N105*AI105,IF($B$3='Funding Weight Adjustments'!$E$2,$B$14*N105*AI105,IF($B$3='Funding Weight Adjustments'!$B$2,$B$15*T105*AI105+$B$16*U105*AI105,IF($B$3='Funding Weight Adjustments'!$C$2,$B$15*T105*AI105+$B$16*U105*AI105,IF($B$3='Funding Weight Adjustments'!$H$2,$B$14*N105*AI105,IF($B$3='Funding Weight Adjustments'!$I$2,$B$14*N105*AI105,IF($B$3='Funding Weight Adjustments'!$F$2,$B$15*T105*AI105+$B$16*U105*AI105,IF($B$3='Funding Weight Adjustments'!$G$2,$B$15*T105*AI105+$B$16*U105*AI105))))))))))))</f>
        <v>0</v>
      </c>
      <c r="AN105" s="84">
        <f t="shared" si="41"/>
        <v>3.105</v>
      </c>
      <c r="AO105" s="84">
        <f t="shared" si="58"/>
        <v>31.84165399831549</v>
      </c>
      <c r="AP105" s="84">
        <f t="shared" si="42"/>
        <v>17.07191485368671</v>
      </c>
      <c r="AQ105" s="85">
        <f t="shared" si="43"/>
        <v>11338.739604158103</v>
      </c>
      <c r="AR105" s="86">
        <f t="shared" si="44"/>
        <v>1.1160176775746165</v>
      </c>
      <c r="AS105" s="85">
        <f>IF(AO105="-","-",IF($B$3='Funding Weight Adjustments'!$D$2,AI105*$E$14,IF($B$3='Funding Weight Adjustments'!$E$2,AP105*$E$14,IF($B$3='Funding Weight Adjustments'!$B$2,AI105*$E$14,IF(Simulation!$B$3='Funding Weight Adjustments'!$C$2,AP105*$E$14,IF($B$3='Funding Weight Adjustments'!$H$2,AI105*$E$14,IF($B$3='Funding Weight Adjustments'!$I$2,AP105*$E$14,IF($B$3='Funding Weight Adjustments'!$F$2,AI105*$E$14,IF(Simulation!$B$3='Funding Weight Adjustments'!$G$2,AP105*$E$14)))))))))</f>
        <v>32948.795667615348</v>
      </c>
      <c r="AT105" s="85">
        <f t="shared" si="45"/>
        <v>0</v>
      </c>
      <c r="AU105" s="85">
        <f t="shared" si="46"/>
        <v>0</v>
      </c>
      <c r="AV105" s="85">
        <f>IF(AO105="-","-",IF($B$3='Funding Weight Adjustments'!$D$2,AO105*$E$16,IF($B$3='Funding Weight Adjustments'!$E$2,AO105*$E$16,IF($B$3='Funding Weight Adjustments'!$B$2,AO105*$E$16,IF(Simulation!$B$3='Funding Weight Adjustments'!$C$2,AO105*$E$16,IF($B$3='Funding Weight Adjustments'!$H$2,AO105*$E$16,IF($B$3='Funding Weight Adjustments'!$I$2,AO105*$E$16,IF($B$3='Funding Weight Adjustments'!$F$2,AO105*$E$16,IF(Simulation!$B$3='Funding Weight Adjustments'!$G$2,AO105*$E$16)))))))))</f>
        <v>274027.44300237676</v>
      </c>
      <c r="AW105" s="85">
        <f t="shared" si="47"/>
        <v>306976.23866999213</v>
      </c>
      <c r="AX105" s="85">
        <f t="shared" si="48"/>
        <v>2865.1126667491608</v>
      </c>
      <c r="AY105" s="85">
        <f t="shared" si="49"/>
        <v>0</v>
      </c>
      <c r="AZ105" s="85">
        <f t="shared" si="50"/>
        <v>0</v>
      </c>
      <c r="BA105" s="85">
        <f t="shared" si="51"/>
        <v>23828.4733045545</v>
      </c>
      <c r="BB105" s="85">
        <f t="shared" si="52"/>
        <v>26693.585971303663</v>
      </c>
      <c r="BC105" s="85">
        <f t="shared" si="53"/>
        <v>1245.8476900536625</v>
      </c>
      <c r="BD105" s="85">
        <f t="shared" si="54"/>
        <v>12177.968745025282</v>
      </c>
      <c r="BE105" s="86">
        <f t="shared" si="55"/>
        <v>1.1986189709670554</v>
      </c>
    </row>
    <row r="106" spans="1:57" x14ac:dyDescent="0.3">
      <c r="A106" s="76" t="str">
        <f>'Data Export'!A83</f>
        <v>T119</v>
      </c>
      <c r="B106" s="76" t="str">
        <f>'Data Export'!B83</f>
        <v>Manchester</v>
      </c>
      <c r="C106" s="76" t="str">
        <f>'Data Export'!C83</f>
        <v>6</v>
      </c>
      <c r="D106" s="76" t="str">
        <f>'Data Export'!D83</f>
        <v>Bennington-Rutland SU</v>
      </c>
      <c r="E106" s="77">
        <f>'Data Export'!E83</f>
        <v>613.70000000000005</v>
      </c>
      <c r="F106" s="78">
        <f>'Data Export'!AU83</f>
        <v>0.1303</v>
      </c>
      <c r="G106" s="78">
        <f>'Data Export'!AT83</f>
        <v>7</v>
      </c>
      <c r="H106" s="79">
        <f>'Data Export'!AR83</f>
        <v>59.89</v>
      </c>
      <c r="I106" s="79">
        <f t="shared" si="31"/>
        <v>342.49423156738283</v>
      </c>
      <c r="J106" s="79">
        <f>'Data Export'!AV83</f>
        <v>209.86576843261719</v>
      </c>
      <c r="K106" s="79">
        <f>'Data Export'!AW83</f>
        <v>0</v>
      </c>
      <c r="L106" s="78">
        <f>'Data Export'!J83</f>
        <v>0.10531016439199448</v>
      </c>
      <c r="M106" s="78">
        <f>'Data Export'!K83</f>
        <v>4.5078448951244354E-2</v>
      </c>
      <c r="N106" s="76">
        <f>'Data Export'!L83</f>
        <v>0</v>
      </c>
      <c r="O106" s="77">
        <f>'Data Export'!P83</f>
        <v>0</v>
      </c>
      <c r="P106" s="77">
        <f>'Data Export'!Q83</f>
        <v>0</v>
      </c>
      <c r="Q106" s="77">
        <f>'Data Export'!R83</f>
        <v>0</v>
      </c>
      <c r="R106" s="77">
        <f t="shared" si="56"/>
        <v>0</v>
      </c>
      <c r="S106" s="77">
        <f t="shared" si="57"/>
        <v>0</v>
      </c>
      <c r="T106" s="80">
        <f>'Data Export'!Z83</f>
        <v>0</v>
      </c>
      <c r="U106" s="80">
        <f>'Data Export'!AA83</f>
        <v>0</v>
      </c>
      <c r="V106" s="81">
        <f>'Data Export'!AH83</f>
        <v>11154475</v>
      </c>
      <c r="W106" s="81">
        <f t="shared" si="32"/>
        <v>11232919.080273438</v>
      </c>
      <c r="X106" s="81">
        <f>'Data Export'!AI83</f>
        <v>551.56427001953125</v>
      </c>
      <c r="Y106" s="81">
        <f t="shared" si="33"/>
        <v>338494.99251098634</v>
      </c>
      <c r="Z106" s="81">
        <f>'Data Export'!AJ83</f>
        <v>1774.330078125</v>
      </c>
      <c r="AA106" s="81">
        <f t="shared" si="34"/>
        <v>1088906.3689453127</v>
      </c>
      <c r="AB106" s="81">
        <f>'Data Export'!AO83</f>
        <v>127.8214111328125</v>
      </c>
      <c r="AC106" s="81">
        <f t="shared" si="35"/>
        <v>78444.000012207034</v>
      </c>
      <c r="AD106" s="77">
        <f>'Data Export'!AK83</f>
        <v>643.75</v>
      </c>
      <c r="AE106" s="77">
        <f>'Data Export'!AL83</f>
        <v>600.65</v>
      </c>
      <c r="AF106" s="81">
        <f>'Data Export'!AN83</f>
        <v>18303.599609375</v>
      </c>
      <c r="AG106" s="81">
        <f t="shared" si="36"/>
        <v>16888.39209411159</v>
      </c>
      <c r="AH106" s="80">
        <f t="shared" si="37"/>
        <v>1.662243316349566</v>
      </c>
      <c r="AI106" s="83">
        <f>'Data Export'!AS83</f>
        <v>612.25</v>
      </c>
      <c r="AJ106" s="84">
        <f t="shared" si="38"/>
        <v>628.17852673950188</v>
      </c>
      <c r="AK106" s="84">
        <f t="shared" si="39"/>
        <v>243.0994362414466</v>
      </c>
      <c r="AL106" s="84">
        <f t="shared" si="40"/>
        <v>11.06</v>
      </c>
      <c r="AM106" s="84">
        <f>IF($B$5="No",IF($B$3='Funding Weight Adjustments'!$D$2,$B$14*N106*AI106,IF($B$3='Funding Weight Adjustments'!$E$2,$B$14*N106*AI106,IF($B$3='Funding Weight Adjustments'!$B$2,$B$15*T106*AI106+$B$16*U106*AI106,IF($B$3='Funding Weight Adjustments'!$C$2,$B$15*T106*AI106+$B$16*U106*AI106,IF($B$3='Funding Weight Adjustments'!$H$2,$B$14*N106*AI106,IF($B$3='Funding Weight Adjustments'!$I$2,$B$14*N106*AI106,IF($B$3='Funding Weight Adjustments'!$F$2,$B$15*T106*AI106+$B$16*U106*AI106,IF($B$3='Funding Weight Adjustments'!$G$2,$B$15*T106*AI106+$B$16*U106*AI106)))))))),IF($B$5="Sparsity&lt;100",IF(R106=0,0,IF($B$3='Funding Weight Adjustments'!$D$2,$B$14*N106*AI106,IF($B$3='Funding Weight Adjustments'!$E$2,$B$14*N106*AI106,IF($B$3='Funding Weight Adjustments'!$B$2,$B$15*T106*AI106+$B$16*U106*AI106,IF($B$3='Funding Weight Adjustments'!$C$2,$B$15*T106*AI106+$B$16*U106*AI106,IF($B$3='Funding Weight Adjustments'!$H$2,$B$14*N106*AI106,IF($B$3='Funding Weight Adjustments'!$I$2,$B$14*N106*AI106,IF($B$3='Funding Weight Adjustments'!$F$2,$B$15*T106*AI106+$B$16*U106*AI106,IF($B$3='Funding Weight Adjustments'!$G$2,$B$15*T106*AI106+$B$16*U106*AI106))))))))),IF($B$5="Sparsity&lt;55",IF(S106=0,0,IF($B$3='Funding Weight Adjustments'!$D$2,$B$14*N106*AI106,IF($B$3='Funding Weight Adjustments'!$E$2,$B$14*N106*AI106,IF($B$3='Funding Weight Adjustments'!$B$2,$B$15*T106*AI106+$B$16*U106*AI106,IF($B$3='Funding Weight Adjustments'!$C$2,$B$15*T106*AI106+$B$16*U106*AI106,IF($B$3='Funding Weight Adjustments'!$H$2,$B$14*N106*AI106,IF($B$3='Funding Weight Adjustments'!$I$2,$B$14*N106*AI106,IF($B$3='Funding Weight Adjustments'!$F$2,$B$15*T106*AI106+$B$16*U106*AI106,IF($B$3='Funding Weight Adjustments'!$G$2,$B$15*T106*AI106+$B$16*U106*AI106))))))))))))</f>
        <v>0</v>
      </c>
      <c r="AN106" s="84">
        <f t="shared" si="41"/>
        <v>0</v>
      </c>
      <c r="AO106" s="84">
        <f t="shared" si="58"/>
        <v>882.33796298094842</v>
      </c>
      <c r="AP106" s="84">
        <f t="shared" si="42"/>
        <v>473.06583310600053</v>
      </c>
      <c r="AQ106" s="85">
        <f t="shared" si="43"/>
        <v>21443.131169980614</v>
      </c>
      <c r="AR106" s="86">
        <f t="shared" si="44"/>
        <v>2.1105444064941548</v>
      </c>
      <c r="AS106" s="85">
        <f>IF(AO106="-","-",IF($B$3='Funding Weight Adjustments'!$D$2,AI106*$E$14,IF($B$3='Funding Weight Adjustments'!$E$2,AP106*$E$14,IF($B$3='Funding Weight Adjustments'!$B$2,AI106*$E$14,IF(Simulation!$B$3='Funding Weight Adjustments'!$C$2,AP106*$E$14,IF($B$3='Funding Weight Adjustments'!$H$2,AI106*$E$14,IF($B$3='Funding Weight Adjustments'!$I$2,AP106*$E$14,IF($B$3='Funding Weight Adjustments'!$F$2,AI106*$E$14,IF(Simulation!$B$3='Funding Weight Adjustments'!$G$2,AP106*$E$14)))))))))</f>
        <v>913017.057894581</v>
      </c>
      <c r="AT106" s="85">
        <f t="shared" si="45"/>
        <v>338494.99251098634</v>
      </c>
      <c r="AU106" s="85">
        <f t="shared" si="46"/>
        <v>78444.000012207034</v>
      </c>
      <c r="AV106" s="85">
        <f>IF(AO106="-","-",IF($B$3='Funding Weight Adjustments'!$D$2,AO106*$E$16,IF($B$3='Funding Weight Adjustments'!$E$2,AO106*$E$16,IF($B$3='Funding Weight Adjustments'!$B$2,AO106*$E$16,IF(Simulation!$B$3='Funding Weight Adjustments'!$C$2,AO106*$E$16,IF($B$3='Funding Weight Adjustments'!$H$2,AO106*$E$16,IF($B$3='Funding Weight Adjustments'!$I$2,AO106*$E$16,IF($B$3='Funding Weight Adjustments'!$F$2,AO106*$E$16,IF(Simulation!$B$3='Funding Weight Adjustments'!$G$2,AO106*$E$16)))))))))</f>
        <v>7593349.7635639822</v>
      </c>
      <c r="AW106" s="85">
        <f t="shared" si="47"/>
        <v>8923305.8139817566</v>
      </c>
      <c r="AX106" s="85">
        <f t="shared" si="48"/>
        <v>1487.7253672715999</v>
      </c>
      <c r="AY106" s="85">
        <f t="shared" si="49"/>
        <v>551.56427001953125</v>
      </c>
      <c r="AZ106" s="85">
        <f t="shared" si="50"/>
        <v>127.8214111328125</v>
      </c>
      <c r="BA106" s="85">
        <f t="shared" si="51"/>
        <v>12373.064630216688</v>
      </c>
      <c r="BB106" s="85">
        <f t="shared" si="52"/>
        <v>14540.175678640631</v>
      </c>
      <c r="BC106" s="85">
        <f t="shared" si="53"/>
        <v>-3763.4239307343687</v>
      </c>
      <c r="BD106" s="85">
        <f t="shared" si="54"/>
        <v>16560.907376460178</v>
      </c>
      <c r="BE106" s="86">
        <f t="shared" si="55"/>
        <v>1.6300105685492301</v>
      </c>
    </row>
    <row r="107" spans="1:57" x14ac:dyDescent="0.3">
      <c r="A107" s="76" t="str">
        <f>'Data Export'!A84</f>
        <v>T120</v>
      </c>
      <c r="B107" s="76" t="str">
        <f>'Data Export'!B84</f>
        <v>Marlboro</v>
      </c>
      <c r="C107" s="76" t="str">
        <f>'Data Export'!C84</f>
        <v>46</v>
      </c>
      <c r="D107" s="76" t="str">
        <f>'Data Export'!D84</f>
        <v>Windham Central SU</v>
      </c>
      <c r="E107" s="77">
        <f>'Data Export'!E84</f>
        <v>128.15</v>
      </c>
      <c r="F107" s="78">
        <f>'Data Export'!AU84</f>
        <v>0.19989999999999999</v>
      </c>
      <c r="G107" s="78">
        <f>'Data Export'!AT84</f>
        <v>0</v>
      </c>
      <c r="H107" s="79">
        <f>'Data Export'!AR84</f>
        <v>10.5</v>
      </c>
      <c r="I107" s="79">
        <f t="shared" si="31"/>
        <v>83.224180297851547</v>
      </c>
      <c r="J107" s="79">
        <f>'Data Export'!AV84</f>
        <v>41.355819702148438</v>
      </c>
      <c r="K107" s="79">
        <f>'Data Export'!AW84</f>
        <v>0</v>
      </c>
      <c r="L107" s="78">
        <f>'Data Export'!J84</f>
        <v>0.12044025212526321</v>
      </c>
      <c r="M107" s="78">
        <f>'Data Export'!K84</f>
        <v>5.2855551242828369E-2</v>
      </c>
      <c r="N107" s="76">
        <f>'Data Export'!L84</f>
        <v>0</v>
      </c>
      <c r="O107" s="77">
        <f>'Data Export'!P84</f>
        <v>1</v>
      </c>
      <c r="P107" s="77">
        <f>'Data Export'!Q84</f>
        <v>0</v>
      </c>
      <c r="Q107" s="77">
        <f>'Data Export'!R84</f>
        <v>0</v>
      </c>
      <c r="R107" s="77">
        <f t="shared" si="56"/>
        <v>1</v>
      </c>
      <c r="S107" s="77">
        <f t="shared" si="57"/>
        <v>1</v>
      </c>
      <c r="T107" s="80">
        <f>'Data Export'!Z84</f>
        <v>1</v>
      </c>
      <c r="U107" s="80">
        <f>'Data Export'!AA84</f>
        <v>0</v>
      </c>
      <c r="V107" s="81">
        <f>'Data Export'!AH84</f>
        <v>2550358</v>
      </c>
      <c r="W107" s="81">
        <f t="shared" si="32"/>
        <v>2582425.9881835938</v>
      </c>
      <c r="X107" s="81">
        <f>'Data Export'!AI84</f>
        <v>606.49237060546875</v>
      </c>
      <c r="Y107" s="81">
        <f t="shared" si="33"/>
        <v>77721.997293090826</v>
      </c>
      <c r="Z107" s="81">
        <f>'Data Export'!AJ84</f>
        <v>2361.490234375</v>
      </c>
      <c r="AA107" s="81">
        <f t="shared" si="34"/>
        <v>302624.97353515628</v>
      </c>
      <c r="AB107" s="81">
        <f>'Data Export'!AO84</f>
        <v>250.23800659179688</v>
      </c>
      <c r="AC107" s="81">
        <f t="shared" si="35"/>
        <v>32068.00054473877</v>
      </c>
      <c r="AD107" s="77">
        <f>'Data Export'!AK84</f>
        <v>144.79</v>
      </c>
      <c r="AE107" s="77">
        <f>'Data Export'!AL84</f>
        <v>135.1</v>
      </c>
      <c r="AF107" s="81">
        <f>'Data Export'!AN84</f>
        <v>20151.587890625</v>
      </c>
      <c r="AG107" s="81">
        <f t="shared" si="36"/>
        <v>16874.914986294876</v>
      </c>
      <c r="AH107" s="80">
        <f t="shared" si="37"/>
        <v>1.6609168293597318</v>
      </c>
      <c r="AI107" s="83">
        <f>'Data Export'!AS84</f>
        <v>135.07999999999998</v>
      </c>
      <c r="AJ107" s="84">
        <f t="shared" si="38"/>
        <v>138.92183853149413</v>
      </c>
      <c r="AK107" s="84">
        <f t="shared" si="39"/>
        <v>82.478312301663664</v>
      </c>
      <c r="AL107" s="84">
        <f t="shared" si="40"/>
        <v>0</v>
      </c>
      <c r="AM107" s="84">
        <f>IF($B$5="No",IF($B$3='Funding Weight Adjustments'!$D$2,$B$14*N107*AI107,IF($B$3='Funding Weight Adjustments'!$E$2,$B$14*N107*AI107,IF($B$3='Funding Weight Adjustments'!$B$2,$B$15*T107*AI107+$B$16*U107*AI107,IF($B$3='Funding Weight Adjustments'!$C$2,$B$15*T107*AI107+$B$16*U107*AI107,IF($B$3='Funding Weight Adjustments'!$H$2,$B$14*N107*AI107,IF($B$3='Funding Weight Adjustments'!$I$2,$B$14*N107*AI107,IF($B$3='Funding Weight Adjustments'!$F$2,$B$15*T107*AI107+$B$16*U107*AI107,IF($B$3='Funding Weight Adjustments'!$G$2,$B$15*T107*AI107+$B$16*U107*AI107)))))))),IF($B$5="Sparsity&lt;100",IF(R107=0,0,IF($B$3='Funding Weight Adjustments'!$D$2,$B$14*N107*AI107,IF($B$3='Funding Weight Adjustments'!$E$2,$B$14*N107*AI107,IF($B$3='Funding Weight Adjustments'!$B$2,$B$15*T107*AI107+$B$16*U107*AI107,IF($B$3='Funding Weight Adjustments'!$C$2,$B$15*T107*AI107+$B$16*U107*AI107,IF($B$3='Funding Weight Adjustments'!$H$2,$B$14*N107*AI107,IF($B$3='Funding Weight Adjustments'!$I$2,$B$14*N107*AI107,IF($B$3='Funding Weight Adjustments'!$F$2,$B$15*T107*AI107+$B$16*U107*AI107,IF($B$3='Funding Weight Adjustments'!$G$2,$B$15*T107*AI107+$B$16*U107*AI107))))))))),IF($B$5="Sparsity&lt;55",IF(S107=0,0,IF($B$3='Funding Weight Adjustments'!$D$2,$B$14*N107*AI107,IF($B$3='Funding Weight Adjustments'!$E$2,$B$14*N107*AI107,IF($B$3='Funding Weight Adjustments'!$B$2,$B$15*T107*AI107+$B$16*U107*AI107,IF($B$3='Funding Weight Adjustments'!$C$2,$B$15*T107*AI107+$B$16*U107*AI107,IF($B$3='Funding Weight Adjustments'!$H$2,$B$14*N107*AI107,IF($B$3='Funding Weight Adjustments'!$I$2,$B$14*N107*AI107,IF($B$3='Funding Weight Adjustments'!$F$2,$B$15*T107*AI107+$B$16*U107*AI107,IF($B$3='Funding Weight Adjustments'!$G$2,$B$15*T107*AI107+$B$16*U107*AI107))))))))))))</f>
        <v>35.120799999999996</v>
      </c>
      <c r="AN107" s="84">
        <f t="shared" si="41"/>
        <v>31.068399999999997</v>
      </c>
      <c r="AO107" s="84">
        <f t="shared" si="58"/>
        <v>287.58935083315777</v>
      </c>
      <c r="AP107" s="84">
        <f t="shared" si="42"/>
        <v>154.19113939591332</v>
      </c>
      <c r="AQ107" s="85">
        <f t="shared" si="43"/>
        <v>14785.551384990033</v>
      </c>
      <c r="AR107" s="86">
        <f t="shared" si="44"/>
        <v>1.4552708056092551</v>
      </c>
      <c r="AS107" s="85">
        <f>IF(AO107="-","-",IF($B$3='Funding Weight Adjustments'!$D$2,AI107*$E$14,IF($B$3='Funding Weight Adjustments'!$E$2,AP107*$E$14,IF($B$3='Funding Weight Adjustments'!$B$2,AI107*$E$14,IF(Simulation!$B$3='Funding Weight Adjustments'!$C$2,AP107*$E$14,IF($B$3='Funding Weight Adjustments'!$H$2,AI107*$E$14,IF($B$3='Funding Weight Adjustments'!$I$2,AP107*$E$14,IF($B$3='Funding Weight Adjustments'!$F$2,AI107*$E$14,IF(Simulation!$B$3='Funding Weight Adjustments'!$G$2,AP107*$E$14)))))))))</f>
        <v>297588.89903411269</v>
      </c>
      <c r="AT107" s="85">
        <f t="shared" si="45"/>
        <v>77721.997293090826</v>
      </c>
      <c r="AU107" s="85">
        <f t="shared" si="46"/>
        <v>32068.00054473877</v>
      </c>
      <c r="AV107" s="85">
        <f>IF(AO107="-","-",IF($B$3='Funding Weight Adjustments'!$D$2,AO107*$E$16,IF($B$3='Funding Weight Adjustments'!$E$2,AO107*$E$16,IF($B$3='Funding Weight Adjustments'!$B$2,AO107*$E$16,IF(Simulation!$B$3='Funding Weight Adjustments'!$C$2,AO107*$E$16,IF($B$3='Funding Weight Adjustments'!$H$2,AO107*$E$16,IF($B$3='Funding Weight Adjustments'!$I$2,AO107*$E$16,IF($B$3='Funding Weight Adjustments'!$F$2,AO107*$E$16,IF(Simulation!$B$3='Funding Weight Adjustments'!$G$2,AO107*$E$16)))))))))</f>
        <v>2474977.4131611628</v>
      </c>
      <c r="AW107" s="85">
        <f t="shared" si="47"/>
        <v>2882356.3100331048</v>
      </c>
      <c r="AX107" s="85">
        <f t="shared" si="48"/>
        <v>2322.1919550067319</v>
      </c>
      <c r="AY107" s="85">
        <f t="shared" si="49"/>
        <v>606.49237060546875</v>
      </c>
      <c r="AZ107" s="85">
        <f t="shared" si="50"/>
        <v>250.23800659179688</v>
      </c>
      <c r="BA107" s="85">
        <f t="shared" si="51"/>
        <v>19313.128467898267</v>
      </c>
      <c r="BB107" s="85">
        <f t="shared" si="52"/>
        <v>22492.050800102261</v>
      </c>
      <c r="BC107" s="85">
        <f t="shared" si="53"/>
        <v>2340.4629094772608</v>
      </c>
      <c r="BD107" s="85">
        <f t="shared" si="54"/>
        <v>16730.736581912319</v>
      </c>
      <c r="BE107" s="86">
        <f t="shared" si="55"/>
        <v>1.646726041526803</v>
      </c>
    </row>
    <row r="108" spans="1:57" x14ac:dyDescent="0.3">
      <c r="A108" s="76" t="str">
        <f>'Data Export'!A85</f>
        <v>T124</v>
      </c>
      <c r="B108" s="76" t="str">
        <f>'Data Export'!B85</f>
        <v>Middlesex</v>
      </c>
      <c r="C108" s="76" t="str">
        <f>'Data Export'!C85</f>
        <v>32</v>
      </c>
      <c r="D108" s="76" t="str">
        <f>'Data Export'!D85</f>
        <v>Washington Central SU</v>
      </c>
      <c r="E108" s="77">
        <f>'Data Export'!E85</f>
        <v>178.6</v>
      </c>
      <c r="F108" s="78">
        <f>'Data Export'!AU85</f>
        <v>5.5100000000000003E-2</v>
      </c>
      <c r="G108" s="78">
        <f>'Data Export'!AT85</f>
        <v>2.52</v>
      </c>
      <c r="H108" s="79">
        <f>'Data Export'!AR85</f>
        <v>35.049999999999997</v>
      </c>
      <c r="I108" s="79">
        <f t="shared" si="31"/>
        <v>133.60379158020021</v>
      </c>
      <c r="J108" s="79">
        <f>'Data Export'!AV85</f>
        <v>28.506208419799805</v>
      </c>
      <c r="K108" s="79">
        <f>'Data Export'!AW85</f>
        <v>0</v>
      </c>
      <c r="L108" s="78">
        <f>'Data Export'!J85</f>
        <v>0.10303521156311035</v>
      </c>
      <c r="M108" s="78">
        <f>'Data Export'!K85</f>
        <v>3.6561988294124603E-2</v>
      </c>
      <c r="N108" s="76">
        <f>'Data Export'!L85</f>
        <v>0</v>
      </c>
      <c r="O108" s="77">
        <f>'Data Export'!P85</f>
        <v>0</v>
      </c>
      <c r="P108" s="77">
        <f>'Data Export'!Q85</f>
        <v>1</v>
      </c>
      <c r="Q108" s="77">
        <f>'Data Export'!R85</f>
        <v>0</v>
      </c>
      <c r="R108" s="77">
        <f t="shared" si="56"/>
        <v>1</v>
      </c>
      <c r="S108" s="77">
        <f t="shared" si="57"/>
        <v>1</v>
      </c>
      <c r="T108" s="80">
        <f>'Data Export'!Z85</f>
        <v>0</v>
      </c>
      <c r="U108" s="80">
        <f>'Data Export'!AA85</f>
        <v>1</v>
      </c>
      <c r="V108" s="81">
        <f>'Data Export'!AH85</f>
        <v>3158817</v>
      </c>
      <c r="W108" s="81">
        <f t="shared" si="32"/>
        <v>3158816.9230468748</v>
      </c>
      <c r="X108" s="81">
        <f>'Data Export'!AI85</f>
        <v>187.15005493164063</v>
      </c>
      <c r="Y108" s="81">
        <f t="shared" si="33"/>
        <v>33424.999810791014</v>
      </c>
      <c r="Z108" s="81">
        <f>'Data Export'!AJ85</f>
        <v>1016.78515625</v>
      </c>
      <c r="AA108" s="81">
        <f t="shared" si="34"/>
        <v>181597.82890624998</v>
      </c>
      <c r="AB108" s="81">
        <f>'Data Export'!AO85</f>
        <v>0</v>
      </c>
      <c r="AC108" s="81">
        <f t="shared" si="35"/>
        <v>0</v>
      </c>
      <c r="AD108" s="77">
        <f>'Data Export'!AK85</f>
        <v>181.19000000000003</v>
      </c>
      <c r="AE108" s="77">
        <f>'Data Export'!AL85</f>
        <v>169.06</v>
      </c>
      <c r="AF108" s="81">
        <f>'Data Export'!AN85</f>
        <v>17686.544921875</v>
      </c>
      <c r="AG108" s="81">
        <f t="shared" si="36"/>
        <v>17610.428807172746</v>
      </c>
      <c r="AH108" s="80">
        <f t="shared" si="37"/>
        <v>1.7333099219658215</v>
      </c>
      <c r="AI108" s="83">
        <f>'Data Export'!AS85</f>
        <v>197.16000000000003</v>
      </c>
      <c r="AJ108" s="84">
        <f t="shared" si="38"/>
        <v>184.78942793655395</v>
      </c>
      <c r="AK108" s="84">
        <f t="shared" si="39"/>
        <v>30.240235513533246</v>
      </c>
      <c r="AL108" s="84">
        <f t="shared" si="40"/>
        <v>3.9816000000000003</v>
      </c>
      <c r="AM108" s="84">
        <f>IF($B$5="No",IF($B$3='Funding Weight Adjustments'!$D$2,$B$14*N108*AI108,IF($B$3='Funding Weight Adjustments'!$E$2,$B$14*N108*AI108,IF($B$3='Funding Weight Adjustments'!$B$2,$B$15*T108*AI108+$B$16*U108*AI108,IF($B$3='Funding Weight Adjustments'!$C$2,$B$15*T108*AI108+$B$16*U108*AI108,IF($B$3='Funding Weight Adjustments'!$H$2,$B$14*N108*AI108,IF($B$3='Funding Weight Adjustments'!$I$2,$B$14*N108*AI108,IF($B$3='Funding Weight Adjustments'!$F$2,$B$15*T108*AI108+$B$16*U108*AI108,IF($B$3='Funding Weight Adjustments'!$G$2,$B$15*T108*AI108+$B$16*U108*AI108)))))))),IF($B$5="Sparsity&lt;100",IF(R108=0,0,IF($B$3='Funding Weight Adjustments'!$D$2,$B$14*N108*AI108,IF($B$3='Funding Weight Adjustments'!$E$2,$B$14*N108*AI108,IF($B$3='Funding Weight Adjustments'!$B$2,$B$15*T108*AI108+$B$16*U108*AI108,IF($B$3='Funding Weight Adjustments'!$C$2,$B$15*T108*AI108+$B$16*U108*AI108,IF($B$3='Funding Weight Adjustments'!$H$2,$B$14*N108*AI108,IF($B$3='Funding Weight Adjustments'!$I$2,$B$14*N108*AI108,IF($B$3='Funding Weight Adjustments'!$F$2,$B$15*T108*AI108+$B$16*U108*AI108,IF($B$3='Funding Weight Adjustments'!$G$2,$B$15*T108*AI108+$B$16*U108*AI108))))))))),IF($B$5="Sparsity&lt;55",IF(S108=0,0,IF($B$3='Funding Weight Adjustments'!$D$2,$B$14*N108*AI108,IF($B$3='Funding Weight Adjustments'!$E$2,$B$14*N108*AI108,IF($B$3='Funding Weight Adjustments'!$B$2,$B$15*T108*AI108+$B$16*U108*AI108,IF($B$3='Funding Weight Adjustments'!$C$2,$B$15*T108*AI108+$B$16*U108*AI108,IF($B$3='Funding Weight Adjustments'!$H$2,$B$14*N108*AI108,IF($B$3='Funding Weight Adjustments'!$I$2,$B$14*N108*AI108,IF($B$3='Funding Weight Adjustments'!$F$2,$B$15*T108*AI108+$B$16*U108*AI108,IF($B$3='Funding Weight Adjustments'!$G$2,$B$15*T108*AI108+$B$16*U108*AI108))))))))))))</f>
        <v>23.659200000000002</v>
      </c>
      <c r="AN108" s="84">
        <f t="shared" si="41"/>
        <v>33.51720000000001</v>
      </c>
      <c r="AO108" s="84">
        <f t="shared" si="58"/>
        <v>276.1876634500872</v>
      </c>
      <c r="AP108" s="84">
        <f t="shared" si="42"/>
        <v>148.07812038620887</v>
      </c>
      <c r="AQ108" s="85">
        <f t="shared" si="43"/>
        <v>20105.732611783649</v>
      </c>
      <c r="AR108" s="86">
        <f t="shared" si="44"/>
        <v>1.9789106901361859</v>
      </c>
      <c r="AS108" s="85">
        <f>IF(AO108="-","-",IF($B$3='Funding Weight Adjustments'!$D$2,AI108*$E$14,IF($B$3='Funding Weight Adjustments'!$E$2,AP108*$E$14,IF($B$3='Funding Weight Adjustments'!$B$2,AI108*$E$14,IF(Simulation!$B$3='Funding Weight Adjustments'!$C$2,AP108*$E$14,IF($B$3='Funding Weight Adjustments'!$H$2,AI108*$E$14,IF($B$3='Funding Weight Adjustments'!$I$2,AP108*$E$14,IF($B$3='Funding Weight Adjustments'!$F$2,AI108*$E$14,IF(Simulation!$B$3='Funding Weight Adjustments'!$G$2,AP108*$E$14)))))))))</f>
        <v>285790.77234538313</v>
      </c>
      <c r="AT108" s="85">
        <f t="shared" si="45"/>
        <v>33424.999810791014</v>
      </c>
      <c r="AU108" s="85">
        <f t="shared" si="46"/>
        <v>0</v>
      </c>
      <c r="AV108" s="85">
        <f>IF(AO108="-","-",IF($B$3='Funding Weight Adjustments'!$D$2,AO108*$E$16,IF($B$3='Funding Weight Adjustments'!$E$2,AO108*$E$16,IF($B$3='Funding Weight Adjustments'!$B$2,AO108*$E$16,IF(Simulation!$B$3='Funding Weight Adjustments'!$C$2,AO108*$E$16,IF($B$3='Funding Weight Adjustments'!$H$2,AO108*$E$16,IF($B$3='Funding Weight Adjustments'!$I$2,AO108*$E$16,IF($B$3='Funding Weight Adjustments'!$F$2,AO108*$E$16,IF(Simulation!$B$3='Funding Weight Adjustments'!$G$2,AO108*$E$16)))))))))</f>
        <v>2376855.1472870163</v>
      </c>
      <c r="AW108" s="85">
        <f t="shared" si="47"/>
        <v>2696070.9194431906</v>
      </c>
      <c r="AX108" s="85">
        <f t="shared" si="48"/>
        <v>1600.172297566535</v>
      </c>
      <c r="AY108" s="85">
        <f t="shared" si="49"/>
        <v>187.15005493164063</v>
      </c>
      <c r="AZ108" s="85">
        <f t="shared" si="50"/>
        <v>0</v>
      </c>
      <c r="BA108" s="85">
        <f t="shared" si="51"/>
        <v>13308.259503286765</v>
      </c>
      <c r="BB108" s="85">
        <f t="shared" si="52"/>
        <v>15095.581855784942</v>
      </c>
      <c r="BC108" s="85">
        <f t="shared" si="53"/>
        <v>-2590.9630660900584</v>
      </c>
      <c r="BD108" s="85">
        <f t="shared" si="54"/>
        <v>16980.719933362441</v>
      </c>
      <c r="BE108" s="86">
        <f t="shared" si="55"/>
        <v>1.6713307021026025</v>
      </c>
    </row>
    <row r="109" spans="1:57" x14ac:dyDescent="0.3">
      <c r="A109" s="76" t="str">
        <f>'Data Export'!A86</f>
        <v>T125</v>
      </c>
      <c r="B109" s="76" t="str">
        <f>'Data Export'!B86</f>
        <v>Middletown Springs</v>
      </c>
      <c r="C109" s="76" t="str">
        <f>'Data Export'!C86</f>
        <v>38</v>
      </c>
      <c r="D109" s="76" t="str">
        <f>'Data Export'!D86</f>
        <v>Rutland Southwest SU</v>
      </c>
      <c r="E109" s="77">
        <f>'Data Export'!E86</f>
        <v>123.35</v>
      </c>
      <c r="F109" s="78">
        <f>'Data Export'!AU86</f>
        <v>0.17699999999999999</v>
      </c>
      <c r="G109" s="78">
        <f>'Data Export'!AT86</f>
        <v>0</v>
      </c>
      <c r="H109" s="79">
        <f>'Data Export'!AR86</f>
        <v>10.5</v>
      </c>
      <c r="I109" s="79">
        <f t="shared" si="31"/>
        <v>96.251369628906247</v>
      </c>
      <c r="J109" s="79">
        <f>'Data Export'!AV86</f>
        <v>16.15863037109375</v>
      </c>
      <c r="K109" s="79">
        <f>'Data Export'!AW86</f>
        <v>0</v>
      </c>
      <c r="L109" s="78">
        <f>'Data Export'!J86</f>
        <v>0.10246346890926361</v>
      </c>
      <c r="M109" s="78">
        <f>'Data Export'!K86</f>
        <v>7.542487233877182E-2</v>
      </c>
      <c r="N109" s="76">
        <f>'Data Export'!L86</f>
        <v>0</v>
      </c>
      <c r="O109" s="77">
        <f>'Data Export'!P86</f>
        <v>1</v>
      </c>
      <c r="P109" s="77">
        <f>'Data Export'!Q86</f>
        <v>0</v>
      </c>
      <c r="Q109" s="77">
        <f>'Data Export'!R86</f>
        <v>0</v>
      </c>
      <c r="R109" s="77">
        <f t="shared" si="56"/>
        <v>1</v>
      </c>
      <c r="S109" s="77">
        <f t="shared" si="57"/>
        <v>1</v>
      </c>
      <c r="T109" s="80">
        <f>'Data Export'!Z86</f>
        <v>1</v>
      </c>
      <c r="U109" s="80">
        <f>'Data Export'!AA86</f>
        <v>0</v>
      </c>
      <c r="V109" s="81">
        <f>'Data Export'!AH86</f>
        <v>2242007</v>
      </c>
      <c r="W109" s="81">
        <f t="shared" si="32"/>
        <v>2242006.9499023436</v>
      </c>
      <c r="X109" s="81">
        <f>'Data Export'!AI86</f>
        <v>684.52374267578125</v>
      </c>
      <c r="Y109" s="81">
        <f t="shared" si="33"/>
        <v>84436.00365905762</v>
      </c>
      <c r="Z109" s="81">
        <f>'Data Export'!AJ86</f>
        <v>2725.49609375</v>
      </c>
      <c r="AA109" s="81">
        <f t="shared" si="34"/>
        <v>336189.94316406251</v>
      </c>
      <c r="AB109" s="81">
        <f>'Data Export'!AO86</f>
        <v>0</v>
      </c>
      <c r="AC109" s="81">
        <f t="shared" si="35"/>
        <v>0</v>
      </c>
      <c r="AD109" s="77">
        <f>'Data Export'!AK86</f>
        <v>129.79</v>
      </c>
      <c r="AE109" s="77">
        <f>'Data Export'!AL86</f>
        <v>121.1</v>
      </c>
      <c r="AF109" s="81">
        <f>'Data Export'!AN86</f>
        <v>18175.978515625</v>
      </c>
      <c r="AG109" s="81">
        <f t="shared" si="36"/>
        <v>15737.547537062603</v>
      </c>
      <c r="AH109" s="80">
        <f t="shared" si="37"/>
        <v>1.5489712142778151</v>
      </c>
      <c r="AI109" s="83">
        <f>'Data Export'!AS86</f>
        <v>122.91</v>
      </c>
      <c r="AJ109" s="84">
        <f t="shared" si="38"/>
        <v>120.95648498535155</v>
      </c>
      <c r="AK109" s="84">
        <f t="shared" si="39"/>
        <v>63.585614591949458</v>
      </c>
      <c r="AL109" s="84">
        <f t="shared" si="40"/>
        <v>0</v>
      </c>
      <c r="AM109" s="84">
        <f>IF($B$5="No",IF($B$3='Funding Weight Adjustments'!$D$2,$B$14*N109*AI109,IF($B$3='Funding Weight Adjustments'!$E$2,$B$14*N109*AI109,IF($B$3='Funding Weight Adjustments'!$B$2,$B$15*T109*AI109+$B$16*U109*AI109,IF($B$3='Funding Weight Adjustments'!$C$2,$B$15*T109*AI109+$B$16*U109*AI109,IF($B$3='Funding Weight Adjustments'!$H$2,$B$14*N109*AI109,IF($B$3='Funding Weight Adjustments'!$I$2,$B$14*N109*AI109,IF($B$3='Funding Weight Adjustments'!$F$2,$B$15*T109*AI109+$B$16*U109*AI109,IF($B$3='Funding Weight Adjustments'!$G$2,$B$15*T109*AI109+$B$16*U109*AI109)))))))),IF($B$5="Sparsity&lt;100",IF(R109=0,0,IF($B$3='Funding Weight Adjustments'!$D$2,$B$14*N109*AI109,IF($B$3='Funding Weight Adjustments'!$E$2,$B$14*N109*AI109,IF($B$3='Funding Weight Adjustments'!$B$2,$B$15*T109*AI109+$B$16*U109*AI109,IF($B$3='Funding Weight Adjustments'!$C$2,$B$15*T109*AI109+$B$16*U109*AI109,IF($B$3='Funding Weight Adjustments'!$H$2,$B$14*N109*AI109,IF($B$3='Funding Weight Adjustments'!$I$2,$B$14*N109*AI109,IF($B$3='Funding Weight Adjustments'!$F$2,$B$15*T109*AI109+$B$16*U109*AI109,IF($B$3='Funding Weight Adjustments'!$G$2,$B$15*T109*AI109+$B$16*U109*AI109))))))))),IF($B$5="Sparsity&lt;55",IF(S109=0,0,IF($B$3='Funding Weight Adjustments'!$D$2,$B$14*N109*AI109,IF($B$3='Funding Weight Adjustments'!$E$2,$B$14*N109*AI109,IF($B$3='Funding Weight Adjustments'!$B$2,$B$15*T109*AI109+$B$16*U109*AI109,IF($B$3='Funding Weight Adjustments'!$C$2,$B$15*T109*AI109+$B$16*U109*AI109,IF($B$3='Funding Weight Adjustments'!$H$2,$B$14*N109*AI109,IF($B$3='Funding Weight Adjustments'!$I$2,$B$14*N109*AI109,IF($B$3='Funding Weight Adjustments'!$F$2,$B$15*T109*AI109+$B$16*U109*AI109,IF($B$3='Funding Weight Adjustments'!$G$2,$B$15*T109*AI109+$B$16*U109*AI109))))))))))))</f>
        <v>31.956600000000002</v>
      </c>
      <c r="AN109" s="84">
        <f t="shared" si="41"/>
        <v>28.269300000000001</v>
      </c>
      <c r="AO109" s="84">
        <f t="shared" si="58"/>
        <v>244.767999577301</v>
      </c>
      <c r="AP109" s="84">
        <f t="shared" si="42"/>
        <v>131.2324556981861</v>
      </c>
      <c r="AQ109" s="85">
        <f t="shared" si="43"/>
        <v>14522.451756304545</v>
      </c>
      <c r="AR109" s="86">
        <f t="shared" si="44"/>
        <v>1.4293751728646205</v>
      </c>
      <c r="AS109" s="85">
        <f>IF(AO109="-","-",IF($B$3='Funding Weight Adjustments'!$D$2,AI109*$E$14,IF($B$3='Funding Weight Adjustments'!$E$2,AP109*$E$14,IF($B$3='Funding Weight Adjustments'!$B$2,AI109*$E$14,IF(Simulation!$B$3='Funding Weight Adjustments'!$C$2,AP109*$E$14,IF($B$3='Funding Weight Adjustments'!$H$2,AI109*$E$14,IF($B$3='Funding Weight Adjustments'!$I$2,AP109*$E$14,IF($B$3='Funding Weight Adjustments'!$F$2,AI109*$E$14,IF(Simulation!$B$3='Funding Weight Adjustments'!$G$2,AP109*$E$14)))))))))</f>
        <v>253278.63949749919</v>
      </c>
      <c r="AT109" s="85">
        <f t="shared" si="45"/>
        <v>84436.00365905762</v>
      </c>
      <c r="AU109" s="85">
        <f t="shared" si="46"/>
        <v>0</v>
      </c>
      <c r="AV109" s="85">
        <f>IF(AO109="-","-",IF($B$3='Funding Weight Adjustments'!$D$2,AO109*$E$16,IF($B$3='Funding Weight Adjustments'!$E$2,AO109*$E$16,IF($B$3='Funding Weight Adjustments'!$B$2,AO109*$E$16,IF(Simulation!$B$3='Funding Weight Adjustments'!$C$2,AO109*$E$16,IF($B$3='Funding Weight Adjustments'!$H$2,AO109*$E$16,IF($B$3='Funding Weight Adjustments'!$I$2,AO109*$E$16,IF($B$3='Funding Weight Adjustments'!$F$2,AO109*$E$16,IF(Simulation!$B$3='Funding Weight Adjustments'!$G$2,AO109*$E$16)))))))))</f>
        <v>2106459.3270350522</v>
      </c>
      <c r="AW109" s="85">
        <f t="shared" si="47"/>
        <v>2444173.9701916091</v>
      </c>
      <c r="AX109" s="85">
        <f t="shared" si="48"/>
        <v>2053.3331130725514</v>
      </c>
      <c r="AY109" s="85">
        <f t="shared" si="49"/>
        <v>684.52374267578125</v>
      </c>
      <c r="AZ109" s="85">
        <f t="shared" si="50"/>
        <v>0</v>
      </c>
      <c r="BA109" s="85">
        <f t="shared" si="51"/>
        <v>17077.092233766132</v>
      </c>
      <c r="BB109" s="85">
        <f t="shared" si="52"/>
        <v>19814.949089514466</v>
      </c>
      <c r="BC109" s="85">
        <f t="shared" si="53"/>
        <v>1638.9705738894663</v>
      </c>
      <c r="BD109" s="85">
        <f t="shared" si="54"/>
        <v>16062.977834352017</v>
      </c>
      <c r="BE109" s="86">
        <f t="shared" si="55"/>
        <v>1.5810017553496081</v>
      </c>
    </row>
    <row r="110" spans="1:57" x14ac:dyDescent="0.3">
      <c r="A110" s="76" t="str">
        <f>'Data Export'!A87</f>
        <v>T126</v>
      </c>
      <c r="B110" s="76" t="str">
        <f>'Data Export'!B87</f>
        <v>Milton</v>
      </c>
      <c r="C110" s="76" t="str">
        <f>'Data Export'!C87</f>
        <v>10</v>
      </c>
      <c r="D110" s="76" t="str">
        <f>'Data Export'!D87</f>
        <v>Milton SD</v>
      </c>
      <c r="E110" s="77">
        <f>'Data Export'!E87</f>
        <v>1679.8699999999997</v>
      </c>
      <c r="F110" s="78">
        <f>'Data Export'!AU87</f>
        <v>0.1643</v>
      </c>
      <c r="G110" s="78">
        <f>'Data Export'!AT87</f>
        <v>12</v>
      </c>
      <c r="H110" s="79">
        <f>'Data Export'!AR87</f>
        <v>141.38999999999999</v>
      </c>
      <c r="I110" s="79">
        <f t="shared" si="31"/>
        <v>678.119990234375</v>
      </c>
      <c r="J110" s="79">
        <f>'Data Export'!AV87</f>
        <v>345.44461059570313</v>
      </c>
      <c r="K110" s="79">
        <f>'Data Export'!AW87</f>
        <v>471.06539916992188</v>
      </c>
      <c r="L110" s="78">
        <f>'Data Export'!J87</f>
        <v>0.10088014602661133</v>
      </c>
      <c r="M110" s="78">
        <f>'Data Export'!K87</f>
        <v>6.1781562864780426E-2</v>
      </c>
      <c r="N110" s="76">
        <f>'Data Export'!L87</f>
        <v>0</v>
      </c>
      <c r="O110" s="77">
        <f>'Data Export'!P87</f>
        <v>0</v>
      </c>
      <c r="P110" s="77">
        <f>'Data Export'!Q87</f>
        <v>0</v>
      </c>
      <c r="Q110" s="77">
        <f>'Data Export'!R87</f>
        <v>0</v>
      </c>
      <c r="R110" s="77">
        <f t="shared" si="56"/>
        <v>0</v>
      </c>
      <c r="S110" s="77">
        <f t="shared" si="57"/>
        <v>0</v>
      </c>
      <c r="T110" s="80">
        <f>'Data Export'!Z87</f>
        <v>0</v>
      </c>
      <c r="U110" s="80">
        <f>'Data Export'!AA87</f>
        <v>0</v>
      </c>
      <c r="V110" s="81">
        <f>'Data Export'!AH87</f>
        <v>28874166</v>
      </c>
      <c r="W110" s="81">
        <f t="shared" si="32"/>
        <v>29165820.91509765</v>
      </c>
      <c r="X110" s="81">
        <f>'Data Export'!AI87</f>
        <v>978.1102294921875</v>
      </c>
      <c r="Y110" s="81">
        <f t="shared" si="33"/>
        <v>1643098.0312170407</v>
      </c>
      <c r="Z110" s="81">
        <f>'Data Export'!AJ87</f>
        <v>3411.7802734375</v>
      </c>
      <c r="AA110" s="81">
        <f t="shared" si="34"/>
        <v>5731347.3279394517</v>
      </c>
      <c r="AB110" s="81">
        <f>'Data Export'!AO87</f>
        <v>173.61640930175781</v>
      </c>
      <c r="AC110" s="81">
        <f t="shared" si="35"/>
        <v>291652.99749374384</v>
      </c>
      <c r="AD110" s="77">
        <f>'Data Export'!AK87</f>
        <v>1722.04</v>
      </c>
      <c r="AE110" s="77">
        <f>'Data Export'!AL87</f>
        <v>1606.75</v>
      </c>
      <c r="AF110" s="81">
        <f>'Data Export'!AN87</f>
        <v>17361.951171875</v>
      </c>
      <c r="AG110" s="81">
        <f t="shared" si="36"/>
        <v>14585.015458010394</v>
      </c>
      <c r="AH110" s="80">
        <f t="shared" si="37"/>
        <v>1.4355330175207079</v>
      </c>
      <c r="AI110" s="83">
        <f>'Data Export'!AS87</f>
        <v>1636.02</v>
      </c>
      <c r="AJ110" s="84">
        <f t="shared" si="38"/>
        <v>1733.334740270996</v>
      </c>
      <c r="AK110" s="84">
        <f t="shared" si="39"/>
        <v>845.81708654477825</v>
      </c>
      <c r="AL110" s="84">
        <f t="shared" si="40"/>
        <v>18.96</v>
      </c>
      <c r="AM110" s="84">
        <f>IF($B$5="No",IF($B$3='Funding Weight Adjustments'!$D$2,$B$14*N110*AI110,IF($B$3='Funding Weight Adjustments'!$E$2,$B$14*N110*AI110,IF($B$3='Funding Weight Adjustments'!$B$2,$B$15*T110*AI110+$B$16*U110*AI110,IF($B$3='Funding Weight Adjustments'!$C$2,$B$15*T110*AI110+$B$16*U110*AI110,IF($B$3='Funding Weight Adjustments'!$H$2,$B$14*N110*AI110,IF($B$3='Funding Weight Adjustments'!$I$2,$B$14*N110*AI110,IF($B$3='Funding Weight Adjustments'!$F$2,$B$15*T110*AI110+$B$16*U110*AI110,IF($B$3='Funding Weight Adjustments'!$G$2,$B$15*T110*AI110+$B$16*U110*AI110)))))))),IF($B$5="Sparsity&lt;100",IF(R110=0,0,IF($B$3='Funding Weight Adjustments'!$D$2,$B$14*N110*AI110,IF($B$3='Funding Weight Adjustments'!$E$2,$B$14*N110*AI110,IF($B$3='Funding Weight Adjustments'!$B$2,$B$15*T110*AI110+$B$16*U110*AI110,IF($B$3='Funding Weight Adjustments'!$C$2,$B$15*T110*AI110+$B$16*U110*AI110,IF($B$3='Funding Weight Adjustments'!$H$2,$B$14*N110*AI110,IF($B$3='Funding Weight Adjustments'!$I$2,$B$14*N110*AI110,IF($B$3='Funding Weight Adjustments'!$F$2,$B$15*T110*AI110+$B$16*U110*AI110,IF($B$3='Funding Weight Adjustments'!$G$2,$B$15*T110*AI110+$B$16*U110*AI110))))))))),IF($B$5="Sparsity&lt;55",IF(S110=0,0,IF($B$3='Funding Weight Adjustments'!$D$2,$B$14*N110*AI110,IF($B$3='Funding Weight Adjustments'!$E$2,$B$14*N110*AI110,IF($B$3='Funding Weight Adjustments'!$B$2,$B$15*T110*AI110+$B$16*U110*AI110,IF($B$3='Funding Weight Adjustments'!$C$2,$B$15*T110*AI110+$B$16*U110*AI110,IF($B$3='Funding Weight Adjustments'!$H$2,$B$14*N110*AI110,IF($B$3='Funding Weight Adjustments'!$I$2,$B$14*N110*AI110,IF($B$3='Funding Weight Adjustments'!$F$2,$B$15*T110*AI110+$B$16*U110*AI110,IF($B$3='Funding Weight Adjustments'!$G$2,$B$15*T110*AI110+$B$16*U110*AI110))))))))))))</f>
        <v>0</v>
      </c>
      <c r="AN110" s="84">
        <f t="shared" si="41"/>
        <v>0</v>
      </c>
      <c r="AO110" s="84">
        <f t="shared" si="58"/>
        <v>2598.1118268157743</v>
      </c>
      <c r="AP110" s="84">
        <f t="shared" si="42"/>
        <v>1392.9786401831332</v>
      </c>
      <c r="AQ110" s="85">
        <f t="shared" si="43"/>
        <v>16823.282792101749</v>
      </c>
      <c r="AR110" s="86">
        <f t="shared" si="44"/>
        <v>1.6558349204824556</v>
      </c>
      <c r="AS110" s="85">
        <f>IF(AO110="-","-",IF($B$3='Funding Weight Adjustments'!$D$2,AI110*$E$14,IF($B$3='Funding Weight Adjustments'!$E$2,AP110*$E$14,IF($B$3='Funding Weight Adjustments'!$B$2,AI110*$E$14,IF(Simulation!$B$3='Funding Weight Adjustments'!$C$2,AP110*$E$14,IF($B$3='Funding Weight Adjustments'!$H$2,AI110*$E$14,IF($B$3='Funding Weight Adjustments'!$I$2,AP110*$E$14,IF($B$3='Funding Weight Adjustments'!$F$2,AI110*$E$14,IF(Simulation!$B$3='Funding Weight Adjustments'!$G$2,AP110*$E$14)))))))))</f>
        <v>2688448.7755534472</v>
      </c>
      <c r="AT110" s="85">
        <f t="shared" si="45"/>
        <v>1643098.0312170407</v>
      </c>
      <c r="AU110" s="85">
        <f t="shared" si="46"/>
        <v>291652.99749374384</v>
      </c>
      <c r="AV110" s="85">
        <f>IF(AO110="-","-",IF($B$3='Funding Weight Adjustments'!$D$2,AO110*$E$16,IF($B$3='Funding Weight Adjustments'!$E$2,AO110*$E$16,IF($B$3='Funding Weight Adjustments'!$B$2,AO110*$E$16,IF(Simulation!$B$3='Funding Weight Adjustments'!$C$2,AO110*$E$16,IF($B$3='Funding Weight Adjustments'!$H$2,AO110*$E$16,IF($B$3='Funding Weight Adjustments'!$I$2,AO110*$E$16,IF($B$3='Funding Weight Adjustments'!$F$2,AO110*$E$16,IF(Simulation!$B$3='Funding Weight Adjustments'!$G$2,AO110*$E$16)))))))))</f>
        <v>22359200.956527725</v>
      </c>
      <c r="AW110" s="85">
        <f t="shared" si="47"/>
        <v>26982400.760791957</v>
      </c>
      <c r="AX110" s="85">
        <f t="shared" si="48"/>
        <v>1600.3909680829158</v>
      </c>
      <c r="AY110" s="85">
        <f t="shared" si="49"/>
        <v>978.1102294921875</v>
      </c>
      <c r="AZ110" s="85">
        <f t="shared" si="50"/>
        <v>173.61640930175781</v>
      </c>
      <c r="BA110" s="85">
        <f t="shared" si="51"/>
        <v>13310.078134931709</v>
      </c>
      <c r="BB110" s="85">
        <f t="shared" si="52"/>
        <v>16062.195741808569</v>
      </c>
      <c r="BC110" s="85">
        <f t="shared" si="53"/>
        <v>-1299.7554300664306</v>
      </c>
      <c r="BD110" s="85">
        <f t="shared" si="54"/>
        <v>15255.835818170663</v>
      </c>
      <c r="BE110" s="86">
        <f t="shared" si="55"/>
        <v>1.5015586435207344</v>
      </c>
    </row>
    <row r="111" spans="1:57" x14ac:dyDescent="0.3">
      <c r="A111" s="76" t="str">
        <f>'Data Export'!A88</f>
        <v>T127</v>
      </c>
      <c r="B111" s="76" t="str">
        <f>'Data Export'!B88</f>
        <v>Monkton</v>
      </c>
      <c r="C111" s="76" t="str">
        <f>'Data Export'!C88</f>
        <v>1</v>
      </c>
      <c r="D111" s="76" t="str">
        <f>'Data Export'!D88</f>
        <v>Addison Northeast SU</v>
      </c>
      <c r="E111" s="77">
        <f>'Data Export'!E88</f>
        <v>151.26</v>
      </c>
      <c r="F111" s="78">
        <f>'Data Export'!AU88</f>
        <v>5.8799999999999998E-2</v>
      </c>
      <c r="G111" s="78">
        <f>'Data Export'!AT88</f>
        <v>0.57999999999999996</v>
      </c>
      <c r="H111" s="79">
        <f>'Data Export'!AR88</f>
        <v>31.5</v>
      </c>
      <c r="I111" s="79">
        <f t="shared" si="31"/>
        <v>125.23823760986329</v>
      </c>
      <c r="J111" s="79">
        <f>'Data Export'!AV88</f>
        <v>24.251762390136719</v>
      </c>
      <c r="K111" s="79">
        <f>'Data Export'!AW88</f>
        <v>0</v>
      </c>
      <c r="L111" s="78">
        <f>'Data Export'!J88</f>
        <v>5.6787360459566116E-2</v>
      </c>
      <c r="M111" s="78">
        <f>'Data Export'!K88</f>
        <v>4.7420874238014221E-2</v>
      </c>
      <c r="N111" s="76">
        <f>'Data Export'!L88</f>
        <v>0</v>
      </c>
      <c r="O111" s="77">
        <f>'Data Export'!P88</f>
        <v>0</v>
      </c>
      <c r="P111" s="77">
        <f>'Data Export'!Q88</f>
        <v>1</v>
      </c>
      <c r="Q111" s="77">
        <f>'Data Export'!R88</f>
        <v>0</v>
      </c>
      <c r="R111" s="77">
        <f t="shared" si="56"/>
        <v>1</v>
      </c>
      <c r="S111" s="77">
        <f t="shared" si="57"/>
        <v>1</v>
      </c>
      <c r="T111" s="80">
        <f>'Data Export'!Z88</f>
        <v>0</v>
      </c>
      <c r="U111" s="80">
        <f>'Data Export'!AA88</f>
        <v>1</v>
      </c>
      <c r="V111" s="81">
        <f>'Data Export'!AH88</f>
        <v>2653500</v>
      </c>
      <c r="W111" s="81">
        <f t="shared" si="32"/>
        <v>2653500.1163671874</v>
      </c>
      <c r="X111" s="81">
        <f>'Data Export'!AI88</f>
        <v>294.85653686523438</v>
      </c>
      <c r="Y111" s="81">
        <f t="shared" si="33"/>
        <v>44599.999766235349</v>
      </c>
      <c r="Z111" s="81">
        <f>'Data Export'!AJ88</f>
        <v>1115.1796875</v>
      </c>
      <c r="AA111" s="81">
        <f t="shared" si="34"/>
        <v>168682.07953125</v>
      </c>
      <c r="AB111" s="81">
        <f>'Data Export'!AO88</f>
        <v>0</v>
      </c>
      <c r="AC111" s="81">
        <f t="shared" si="35"/>
        <v>0</v>
      </c>
      <c r="AD111" s="77">
        <f>'Data Export'!AK88</f>
        <v>166.51000000000002</v>
      </c>
      <c r="AE111" s="77">
        <f>'Data Export'!AL88</f>
        <v>155.36000000000001</v>
      </c>
      <c r="AF111" s="81">
        <f>'Data Export'!AN88</f>
        <v>17542.642578125</v>
      </c>
      <c r="AG111" s="81">
        <f t="shared" si="36"/>
        <v>15993.936900334302</v>
      </c>
      <c r="AH111" s="80">
        <f t="shared" si="37"/>
        <v>1.5742063878281793</v>
      </c>
      <c r="AI111" s="83">
        <f>'Data Export'!AS88</f>
        <v>180.99</v>
      </c>
      <c r="AJ111" s="84">
        <f t="shared" si="38"/>
        <v>169.55790534973147</v>
      </c>
      <c r="AK111" s="84">
        <f t="shared" si="39"/>
        <v>29.610914358655709</v>
      </c>
      <c r="AL111" s="84">
        <f t="shared" si="40"/>
        <v>0.91639999999999999</v>
      </c>
      <c r="AM111" s="84">
        <f>IF($B$5="No",IF($B$3='Funding Weight Adjustments'!$D$2,$B$14*N111*AI111,IF($B$3='Funding Weight Adjustments'!$E$2,$B$14*N111*AI111,IF($B$3='Funding Weight Adjustments'!$B$2,$B$15*T111*AI111+$B$16*U111*AI111,IF($B$3='Funding Weight Adjustments'!$C$2,$B$15*T111*AI111+$B$16*U111*AI111,IF($B$3='Funding Weight Adjustments'!$H$2,$B$14*N111*AI111,IF($B$3='Funding Weight Adjustments'!$I$2,$B$14*N111*AI111,IF($B$3='Funding Weight Adjustments'!$F$2,$B$15*T111*AI111+$B$16*U111*AI111,IF($B$3='Funding Weight Adjustments'!$G$2,$B$15*T111*AI111+$B$16*U111*AI111)))))))),IF($B$5="Sparsity&lt;100",IF(R111=0,0,IF($B$3='Funding Weight Adjustments'!$D$2,$B$14*N111*AI111,IF($B$3='Funding Weight Adjustments'!$E$2,$B$14*N111*AI111,IF($B$3='Funding Weight Adjustments'!$B$2,$B$15*T111*AI111+$B$16*U111*AI111,IF($B$3='Funding Weight Adjustments'!$C$2,$B$15*T111*AI111+$B$16*U111*AI111,IF($B$3='Funding Weight Adjustments'!$H$2,$B$14*N111*AI111,IF($B$3='Funding Weight Adjustments'!$I$2,$B$14*N111*AI111,IF($B$3='Funding Weight Adjustments'!$F$2,$B$15*T111*AI111+$B$16*U111*AI111,IF($B$3='Funding Weight Adjustments'!$G$2,$B$15*T111*AI111+$B$16*U111*AI111))))))))),IF($B$5="Sparsity&lt;55",IF(S111=0,0,IF($B$3='Funding Weight Adjustments'!$D$2,$B$14*N111*AI111,IF($B$3='Funding Weight Adjustments'!$E$2,$B$14*N111*AI111,IF($B$3='Funding Weight Adjustments'!$B$2,$B$15*T111*AI111+$B$16*U111*AI111,IF($B$3='Funding Weight Adjustments'!$C$2,$B$15*T111*AI111+$B$16*U111*AI111,IF($B$3='Funding Weight Adjustments'!$H$2,$B$14*N111*AI111,IF($B$3='Funding Weight Adjustments'!$I$2,$B$14*N111*AI111,IF($B$3='Funding Weight Adjustments'!$F$2,$B$15*T111*AI111+$B$16*U111*AI111,IF($B$3='Funding Weight Adjustments'!$G$2,$B$15*T111*AI111+$B$16*U111*AI111))))))))))))</f>
        <v>21.718800000000002</v>
      </c>
      <c r="AN111" s="84">
        <f t="shared" si="41"/>
        <v>30.768300000000004</v>
      </c>
      <c r="AO111" s="84">
        <f t="shared" si="58"/>
        <v>252.57231970838723</v>
      </c>
      <c r="AP111" s="84">
        <f t="shared" si="42"/>
        <v>135.41674489295801</v>
      </c>
      <c r="AQ111" s="85">
        <f t="shared" si="43"/>
        <v>18349.414902862238</v>
      </c>
      <c r="AR111" s="86">
        <f t="shared" si="44"/>
        <v>1.8060447739037635</v>
      </c>
      <c r="AS111" s="85">
        <f>IF(AO111="-","-",IF($B$3='Funding Weight Adjustments'!$D$2,AI111*$E$14,IF($B$3='Funding Weight Adjustments'!$E$2,AP111*$E$14,IF($B$3='Funding Weight Adjustments'!$B$2,AI111*$E$14,IF(Simulation!$B$3='Funding Weight Adjustments'!$C$2,AP111*$E$14,IF($B$3='Funding Weight Adjustments'!$H$2,AI111*$E$14,IF($B$3='Funding Weight Adjustments'!$I$2,AP111*$E$14,IF($B$3='Funding Weight Adjustments'!$F$2,AI111*$E$14,IF(Simulation!$B$3='Funding Weight Adjustments'!$G$2,AP111*$E$14)))))))))</f>
        <v>261354.31764340895</v>
      </c>
      <c r="AT111" s="85">
        <f t="shared" si="45"/>
        <v>44599.999766235349</v>
      </c>
      <c r="AU111" s="85">
        <f t="shared" si="46"/>
        <v>0</v>
      </c>
      <c r="AV111" s="85">
        <f>IF(AO111="-","-",IF($B$3='Funding Weight Adjustments'!$D$2,AO111*$E$16,IF($B$3='Funding Weight Adjustments'!$E$2,AO111*$E$16,IF($B$3='Funding Weight Adjustments'!$B$2,AO111*$E$16,IF(Simulation!$B$3='Funding Weight Adjustments'!$C$2,AO111*$E$16,IF($B$3='Funding Weight Adjustments'!$H$2,AO111*$E$16,IF($B$3='Funding Weight Adjustments'!$I$2,AO111*$E$16,IF($B$3='Funding Weight Adjustments'!$F$2,AO111*$E$16,IF(Simulation!$B$3='Funding Weight Adjustments'!$G$2,AO111*$E$16)))))))))</f>
        <v>2173622.857233787</v>
      </c>
      <c r="AW111" s="85">
        <f t="shared" si="47"/>
        <v>2479577.1746434313</v>
      </c>
      <c r="AX111" s="85">
        <f t="shared" si="48"/>
        <v>1727.8481928031797</v>
      </c>
      <c r="AY111" s="85">
        <f t="shared" si="49"/>
        <v>294.85653686523438</v>
      </c>
      <c r="AZ111" s="85">
        <f t="shared" si="50"/>
        <v>0</v>
      </c>
      <c r="BA111" s="85">
        <f t="shared" si="51"/>
        <v>14370.110123190447</v>
      </c>
      <c r="BB111" s="85">
        <f t="shared" si="52"/>
        <v>16392.814852858861</v>
      </c>
      <c r="BC111" s="85">
        <f t="shared" si="53"/>
        <v>-1149.8277252661392</v>
      </c>
      <c r="BD111" s="85">
        <f t="shared" si="54"/>
        <v>17065.061613605169</v>
      </c>
      <c r="BE111" s="86">
        <f t="shared" si="55"/>
        <v>1.6796320485831859</v>
      </c>
    </row>
    <row r="112" spans="1:57" x14ac:dyDescent="0.3">
      <c r="A112" s="76" t="str">
        <f>'Data Export'!A89</f>
        <v>T128</v>
      </c>
      <c r="B112" s="76" t="str">
        <f>'Data Export'!B89</f>
        <v>Montgomery</v>
      </c>
      <c r="C112" s="76" t="str">
        <f>'Data Export'!C89</f>
        <v>20</v>
      </c>
      <c r="D112" s="76" t="str">
        <f>'Data Export'!D89</f>
        <v>Franklin Northeast SU</v>
      </c>
      <c r="E112" s="77">
        <f>'Data Export'!E89</f>
        <v>201</v>
      </c>
      <c r="F112" s="78">
        <f>'Data Export'!AU89</f>
        <v>0.2137</v>
      </c>
      <c r="G112" s="78">
        <f>'Data Export'!AT89</f>
        <v>0</v>
      </c>
      <c r="H112" s="79">
        <f>'Data Export'!AR89</f>
        <v>21.2</v>
      </c>
      <c r="I112" s="79">
        <f t="shared" si="31"/>
        <v>123.97996932983396</v>
      </c>
      <c r="J112" s="79">
        <f>'Data Export'!AV89</f>
        <v>47.840030670166016</v>
      </c>
      <c r="K112" s="79">
        <f>'Data Export'!AW89</f>
        <v>0</v>
      </c>
      <c r="L112" s="78">
        <f>'Data Export'!J89</f>
        <v>4.7715462744235992E-2</v>
      </c>
      <c r="M112" s="78">
        <f>'Data Export'!K89</f>
        <v>3.8240719586610794E-2</v>
      </c>
      <c r="N112" s="76">
        <f>'Data Export'!L89</f>
        <v>0</v>
      </c>
      <c r="O112" s="77">
        <f>'Data Export'!P89</f>
        <v>1</v>
      </c>
      <c r="P112" s="77">
        <f>'Data Export'!Q89</f>
        <v>0</v>
      </c>
      <c r="Q112" s="77">
        <f>'Data Export'!R89</f>
        <v>0</v>
      </c>
      <c r="R112" s="77">
        <f t="shared" si="56"/>
        <v>1</v>
      </c>
      <c r="S112" s="77">
        <f t="shared" si="57"/>
        <v>1</v>
      </c>
      <c r="T112" s="80">
        <f>'Data Export'!Z89</f>
        <v>0</v>
      </c>
      <c r="U112" s="80">
        <f>'Data Export'!AA89</f>
        <v>1</v>
      </c>
      <c r="V112" s="81">
        <f>'Data Export'!AH89</f>
        <v>2671504</v>
      </c>
      <c r="W112" s="81">
        <f t="shared" si="32"/>
        <v>2671503.955078125</v>
      </c>
      <c r="X112" s="81">
        <f>'Data Export'!AI89</f>
        <v>464.407958984375</v>
      </c>
      <c r="Y112" s="81">
        <f t="shared" si="33"/>
        <v>93345.999755859375</v>
      </c>
      <c r="Z112" s="81">
        <f>'Data Export'!AJ89</f>
        <v>1228.3681640625</v>
      </c>
      <c r="AA112" s="81">
        <f t="shared" si="34"/>
        <v>246902.0009765625</v>
      </c>
      <c r="AB112" s="81">
        <f>'Data Export'!AO89</f>
        <v>0</v>
      </c>
      <c r="AC112" s="81">
        <f t="shared" si="35"/>
        <v>0</v>
      </c>
      <c r="AD112" s="77">
        <f>'Data Export'!AK89</f>
        <v>201.28</v>
      </c>
      <c r="AE112" s="77">
        <f>'Data Export'!AL89</f>
        <v>187.8</v>
      </c>
      <c r="AF112" s="81">
        <f>'Data Export'!AN89</f>
        <v>13291.064453125</v>
      </c>
      <c r="AG112" s="81">
        <f t="shared" si="36"/>
        <v>12910.553536217052</v>
      </c>
      <c r="AH112" s="80">
        <f t="shared" si="37"/>
        <v>1.2707237732497099</v>
      </c>
      <c r="AI112" s="83">
        <f>'Data Export'!AS89</f>
        <v>193.01999999999998</v>
      </c>
      <c r="AJ112" s="84">
        <f t="shared" si="38"/>
        <v>192.57520705413816</v>
      </c>
      <c r="AK112" s="84">
        <f t="shared" si="39"/>
        <v>122.22536558998391</v>
      </c>
      <c r="AL112" s="84">
        <f t="shared" si="40"/>
        <v>0</v>
      </c>
      <c r="AM112" s="84">
        <f>IF($B$5="No",IF($B$3='Funding Weight Adjustments'!$D$2,$B$14*N112*AI112,IF($B$3='Funding Weight Adjustments'!$E$2,$B$14*N112*AI112,IF($B$3='Funding Weight Adjustments'!$B$2,$B$15*T112*AI112+$B$16*U112*AI112,IF($B$3='Funding Weight Adjustments'!$C$2,$B$15*T112*AI112+$B$16*U112*AI112,IF($B$3='Funding Weight Adjustments'!$H$2,$B$14*N112*AI112,IF($B$3='Funding Weight Adjustments'!$I$2,$B$14*N112*AI112,IF($B$3='Funding Weight Adjustments'!$F$2,$B$15*T112*AI112+$B$16*U112*AI112,IF($B$3='Funding Weight Adjustments'!$G$2,$B$15*T112*AI112+$B$16*U112*AI112)))))))),IF($B$5="Sparsity&lt;100",IF(R112=0,0,IF($B$3='Funding Weight Adjustments'!$D$2,$B$14*N112*AI112,IF($B$3='Funding Weight Adjustments'!$E$2,$B$14*N112*AI112,IF($B$3='Funding Weight Adjustments'!$B$2,$B$15*T112*AI112+$B$16*U112*AI112,IF($B$3='Funding Weight Adjustments'!$C$2,$B$15*T112*AI112+$B$16*U112*AI112,IF($B$3='Funding Weight Adjustments'!$H$2,$B$14*N112*AI112,IF($B$3='Funding Weight Adjustments'!$I$2,$B$14*N112*AI112,IF($B$3='Funding Weight Adjustments'!$F$2,$B$15*T112*AI112+$B$16*U112*AI112,IF($B$3='Funding Weight Adjustments'!$G$2,$B$15*T112*AI112+$B$16*U112*AI112))))))))),IF($B$5="Sparsity&lt;55",IF(S112=0,0,IF($B$3='Funding Weight Adjustments'!$D$2,$B$14*N112*AI112,IF($B$3='Funding Weight Adjustments'!$E$2,$B$14*N112*AI112,IF($B$3='Funding Weight Adjustments'!$B$2,$B$15*T112*AI112+$B$16*U112*AI112,IF($B$3='Funding Weight Adjustments'!$C$2,$B$15*T112*AI112+$B$16*U112*AI112,IF($B$3='Funding Weight Adjustments'!$H$2,$B$14*N112*AI112,IF($B$3='Funding Weight Adjustments'!$I$2,$B$14*N112*AI112,IF($B$3='Funding Weight Adjustments'!$F$2,$B$15*T112*AI112+$B$16*U112*AI112,IF($B$3='Funding Weight Adjustments'!$G$2,$B$15*T112*AI112+$B$16*U112*AI112))))))))))))</f>
        <v>23.162399999999998</v>
      </c>
      <c r="AN112" s="84">
        <f t="shared" si="41"/>
        <v>44.394599999999997</v>
      </c>
      <c r="AO112" s="84">
        <f t="shared" si="58"/>
        <v>382.35757264412211</v>
      </c>
      <c r="AP112" s="84">
        <f t="shared" si="42"/>
        <v>205.00115742065756</v>
      </c>
      <c r="AQ112" s="85">
        <f t="shared" si="43"/>
        <v>11827.259829203482</v>
      </c>
      <c r="AR112" s="86">
        <f t="shared" si="44"/>
        <v>1.1641003768901064</v>
      </c>
      <c r="AS112" s="85">
        <f>IF(AO112="-","-",IF($B$3='Funding Weight Adjustments'!$D$2,AI112*$E$14,IF($B$3='Funding Weight Adjustments'!$E$2,AP112*$E$14,IF($B$3='Funding Weight Adjustments'!$B$2,AI112*$E$14,IF(Simulation!$B$3='Funding Weight Adjustments'!$C$2,AP112*$E$14,IF($B$3='Funding Weight Adjustments'!$H$2,AI112*$E$14,IF($B$3='Funding Weight Adjustments'!$I$2,AP112*$E$14,IF($B$3='Funding Weight Adjustments'!$F$2,AI112*$E$14,IF(Simulation!$B$3='Funding Weight Adjustments'!$G$2,AP112*$E$14)))))))))</f>
        <v>395652.23382186907</v>
      </c>
      <c r="AT112" s="85">
        <f t="shared" si="45"/>
        <v>93345.999755859375</v>
      </c>
      <c r="AU112" s="85">
        <f t="shared" si="46"/>
        <v>0</v>
      </c>
      <c r="AV112" s="85">
        <f>IF(AO112="-","-",IF($B$3='Funding Weight Adjustments'!$D$2,AO112*$E$16,IF($B$3='Funding Weight Adjustments'!$E$2,AO112*$E$16,IF($B$3='Funding Weight Adjustments'!$B$2,AO112*$E$16,IF(Simulation!$B$3='Funding Weight Adjustments'!$C$2,AO112*$E$16,IF($B$3='Funding Weight Adjustments'!$H$2,AO112*$E$16,IF($B$3='Funding Weight Adjustments'!$I$2,AO112*$E$16,IF($B$3='Funding Weight Adjustments'!$F$2,AO112*$E$16,IF(Simulation!$B$3='Funding Weight Adjustments'!$G$2,AO112*$E$16)))))))))</f>
        <v>3290547.2796672955</v>
      </c>
      <c r="AW112" s="85">
        <f t="shared" si="47"/>
        <v>3779545.5132450238</v>
      </c>
      <c r="AX112" s="85">
        <f t="shared" si="48"/>
        <v>1968.419073740642</v>
      </c>
      <c r="AY112" s="85">
        <f t="shared" si="49"/>
        <v>464.407958984375</v>
      </c>
      <c r="AZ112" s="85">
        <f t="shared" si="50"/>
        <v>0</v>
      </c>
      <c r="BA112" s="85">
        <f t="shared" si="51"/>
        <v>16370.881988394505</v>
      </c>
      <c r="BB112" s="85">
        <f t="shared" si="52"/>
        <v>18803.709021119521</v>
      </c>
      <c r="BC112" s="85">
        <f t="shared" si="53"/>
        <v>5512.6445679945209</v>
      </c>
      <c r="BD112" s="85">
        <f t="shared" si="54"/>
        <v>17232.310084081913</v>
      </c>
      <c r="BE112" s="86">
        <f t="shared" si="55"/>
        <v>1.6960935122127867</v>
      </c>
    </row>
    <row r="113" spans="1:57" x14ac:dyDescent="0.3">
      <c r="A113" s="76" t="str">
        <f>'Data Export'!A90</f>
        <v>T129</v>
      </c>
      <c r="B113" s="76" t="str">
        <f>'Data Export'!B90</f>
        <v>Montpelier</v>
      </c>
      <c r="C113" s="76" t="str">
        <f>'Data Export'!C90</f>
        <v>45</v>
      </c>
      <c r="D113" s="76" t="str">
        <f>'Data Export'!D90</f>
        <v>Montpelier SD</v>
      </c>
      <c r="E113" s="77">
        <f>'Data Export'!E90</f>
        <v>1146.2199999999998</v>
      </c>
      <c r="F113" s="78">
        <f>'Data Export'!AU90</f>
        <v>0.17749999999999999</v>
      </c>
      <c r="G113" s="78">
        <f>'Data Export'!AT90</f>
        <v>36</v>
      </c>
      <c r="H113" s="79">
        <f>'Data Export'!AR90</f>
        <v>148.47999999999999</v>
      </c>
      <c r="I113" s="79">
        <f t="shared" si="31"/>
        <v>428.58186035156245</v>
      </c>
      <c r="J113" s="79">
        <f>'Data Export'!AV90</f>
        <v>230.75726318359375</v>
      </c>
      <c r="K113" s="79">
        <f>'Data Export'!AW90</f>
        <v>318.71087646484375</v>
      </c>
      <c r="L113" s="78">
        <f>'Data Export'!J90</f>
        <v>7.0091336965560913E-2</v>
      </c>
      <c r="M113" s="78">
        <f>'Data Export'!K90</f>
        <v>3.8237202912569046E-2</v>
      </c>
      <c r="N113" s="76">
        <f>'Data Export'!L90</f>
        <v>0</v>
      </c>
      <c r="O113" s="77">
        <f>'Data Export'!P90</f>
        <v>0</v>
      </c>
      <c r="P113" s="77">
        <f>'Data Export'!Q90</f>
        <v>0</v>
      </c>
      <c r="Q113" s="77">
        <f>'Data Export'!R90</f>
        <v>0</v>
      </c>
      <c r="R113" s="77">
        <f t="shared" si="56"/>
        <v>0</v>
      </c>
      <c r="S113" s="77">
        <f t="shared" si="57"/>
        <v>0</v>
      </c>
      <c r="T113" s="80">
        <f>'Data Export'!Z90</f>
        <v>0</v>
      </c>
      <c r="U113" s="80">
        <f>'Data Export'!AA90</f>
        <v>0</v>
      </c>
      <c r="V113" s="81">
        <f>'Data Export'!AH90</f>
        <v>19951288</v>
      </c>
      <c r="W113" s="81">
        <f t="shared" si="32"/>
        <v>20019296.455156248</v>
      </c>
      <c r="X113" s="81">
        <f>'Data Export'!AI90</f>
        <v>796.225830078125</v>
      </c>
      <c r="Y113" s="81">
        <f t="shared" si="33"/>
        <v>912649.97095214832</v>
      </c>
      <c r="Z113" s="81">
        <f>'Data Export'!AJ90</f>
        <v>2835.93359375</v>
      </c>
      <c r="AA113" s="81">
        <f t="shared" si="34"/>
        <v>3250603.8038281244</v>
      </c>
      <c r="AB113" s="81">
        <f>'Data Export'!AO90</f>
        <v>59.33154296875</v>
      </c>
      <c r="AC113" s="81">
        <f t="shared" si="35"/>
        <v>68007.001181640619</v>
      </c>
      <c r="AD113" s="77">
        <f>'Data Export'!AK90</f>
        <v>1156.77</v>
      </c>
      <c r="AE113" s="77">
        <f>'Data Export'!AL90</f>
        <v>1079.32</v>
      </c>
      <c r="AF113" s="81">
        <f>'Data Export'!AN90</f>
        <v>17465.4921875</v>
      </c>
      <c r="AG113" s="81">
        <f t="shared" si="36"/>
        <v>15536.349415676654</v>
      </c>
      <c r="AH113" s="80">
        <f t="shared" si="37"/>
        <v>1.5291682495744738</v>
      </c>
      <c r="AI113" s="83">
        <f>'Data Export'!AS90</f>
        <v>1126.53</v>
      </c>
      <c r="AJ113" s="84">
        <f t="shared" si="38"/>
        <v>1163.1671458251953</v>
      </c>
      <c r="AK113" s="84">
        <f t="shared" si="39"/>
        <v>613.1926401003974</v>
      </c>
      <c r="AL113" s="84">
        <f t="shared" si="40"/>
        <v>56.88</v>
      </c>
      <c r="AM113" s="84">
        <f>IF($B$5="No",IF($B$3='Funding Weight Adjustments'!$D$2,$B$14*N113*AI113,IF($B$3='Funding Weight Adjustments'!$E$2,$B$14*N113*AI113,IF($B$3='Funding Weight Adjustments'!$B$2,$B$15*T113*AI113+$B$16*U113*AI113,IF($B$3='Funding Weight Adjustments'!$C$2,$B$15*T113*AI113+$B$16*U113*AI113,IF($B$3='Funding Weight Adjustments'!$H$2,$B$14*N113*AI113,IF($B$3='Funding Weight Adjustments'!$I$2,$B$14*N113*AI113,IF($B$3='Funding Weight Adjustments'!$F$2,$B$15*T113*AI113+$B$16*U113*AI113,IF($B$3='Funding Weight Adjustments'!$G$2,$B$15*T113*AI113+$B$16*U113*AI113)))))))),IF($B$5="Sparsity&lt;100",IF(R113=0,0,IF($B$3='Funding Weight Adjustments'!$D$2,$B$14*N113*AI113,IF($B$3='Funding Weight Adjustments'!$E$2,$B$14*N113*AI113,IF($B$3='Funding Weight Adjustments'!$B$2,$B$15*T113*AI113+$B$16*U113*AI113,IF($B$3='Funding Weight Adjustments'!$C$2,$B$15*T113*AI113+$B$16*U113*AI113,IF($B$3='Funding Weight Adjustments'!$H$2,$B$14*N113*AI113,IF($B$3='Funding Weight Adjustments'!$I$2,$B$14*N113*AI113,IF($B$3='Funding Weight Adjustments'!$F$2,$B$15*T113*AI113+$B$16*U113*AI113,IF($B$3='Funding Weight Adjustments'!$G$2,$B$15*T113*AI113+$B$16*U113*AI113))))))))),IF($B$5="Sparsity&lt;55",IF(S113=0,0,IF($B$3='Funding Weight Adjustments'!$D$2,$B$14*N113*AI113,IF($B$3='Funding Weight Adjustments'!$E$2,$B$14*N113*AI113,IF($B$3='Funding Weight Adjustments'!$B$2,$B$15*T113*AI113+$B$16*U113*AI113,IF($B$3='Funding Weight Adjustments'!$C$2,$B$15*T113*AI113+$B$16*U113*AI113,IF($B$3='Funding Weight Adjustments'!$H$2,$B$14*N113*AI113,IF($B$3='Funding Weight Adjustments'!$I$2,$B$14*N113*AI113,IF($B$3='Funding Weight Adjustments'!$F$2,$B$15*T113*AI113+$B$16*U113*AI113,IF($B$3='Funding Weight Adjustments'!$G$2,$B$15*T113*AI113+$B$16*U113*AI113))))))))))))</f>
        <v>0</v>
      </c>
      <c r="AN113" s="84">
        <f t="shared" si="41"/>
        <v>0</v>
      </c>
      <c r="AO113" s="84">
        <f t="shared" si="58"/>
        <v>1833.239785925593</v>
      </c>
      <c r="AP113" s="84">
        <f t="shared" si="42"/>
        <v>982.89220570540306</v>
      </c>
      <c r="AQ113" s="85">
        <f t="shared" si="43"/>
        <v>17060.561223286488</v>
      </c>
      <c r="AR113" s="86">
        <f t="shared" si="44"/>
        <v>1.6791890967801661</v>
      </c>
      <c r="AS113" s="85">
        <f>IF(AO113="-","-",IF($B$3='Funding Weight Adjustments'!$D$2,AI113*$E$14,IF($B$3='Funding Weight Adjustments'!$E$2,AP113*$E$14,IF($B$3='Funding Weight Adjustments'!$B$2,AI113*$E$14,IF(Simulation!$B$3='Funding Weight Adjustments'!$C$2,AP113*$E$14,IF($B$3='Funding Weight Adjustments'!$H$2,AI113*$E$14,IF($B$3='Funding Weight Adjustments'!$I$2,AP113*$E$14,IF($B$3='Funding Weight Adjustments'!$F$2,AI113*$E$14,IF(Simulation!$B$3='Funding Weight Adjustments'!$G$2,AP113*$E$14)))))))))</f>
        <v>1896981.957011428</v>
      </c>
      <c r="AT113" s="85">
        <f t="shared" si="45"/>
        <v>912649.97095214832</v>
      </c>
      <c r="AU113" s="85">
        <f t="shared" si="46"/>
        <v>68007.001181640619</v>
      </c>
      <c r="AV113" s="85">
        <f>IF(AO113="-","-",IF($B$3='Funding Weight Adjustments'!$D$2,AO113*$E$16,IF($B$3='Funding Weight Adjustments'!$E$2,AO113*$E$16,IF($B$3='Funding Weight Adjustments'!$B$2,AO113*$E$16,IF(Simulation!$B$3='Funding Weight Adjustments'!$C$2,AO113*$E$16,IF($B$3='Funding Weight Adjustments'!$H$2,AO113*$E$16,IF($B$3='Funding Weight Adjustments'!$I$2,AO113*$E$16,IF($B$3='Funding Weight Adjustments'!$F$2,AO113*$E$16,IF(Simulation!$B$3='Funding Weight Adjustments'!$G$2,AO113*$E$16)))))))))</f>
        <v>15776756.16266639</v>
      </c>
      <c r="AW113" s="85">
        <f t="shared" si="47"/>
        <v>18654395.091811605</v>
      </c>
      <c r="AX113" s="85">
        <f t="shared" si="48"/>
        <v>1654.9894060576751</v>
      </c>
      <c r="AY113" s="85">
        <f t="shared" si="49"/>
        <v>796.225830078125</v>
      </c>
      <c r="AZ113" s="85">
        <f t="shared" si="50"/>
        <v>59.331542968750007</v>
      </c>
      <c r="BA113" s="85">
        <f t="shared" si="51"/>
        <v>13764.160599768275</v>
      </c>
      <c r="BB113" s="85">
        <f t="shared" si="52"/>
        <v>16274.707378872823</v>
      </c>
      <c r="BC113" s="85">
        <f t="shared" si="53"/>
        <v>-1190.784808627177</v>
      </c>
      <c r="BD113" s="85">
        <f t="shared" si="54"/>
        <v>15671.902980376644</v>
      </c>
      <c r="BE113" s="86">
        <f t="shared" si="55"/>
        <v>1.5425101358638429</v>
      </c>
    </row>
    <row r="114" spans="1:57" x14ac:dyDescent="0.3">
      <c r="A114" s="76" t="str">
        <f>'Data Export'!A91</f>
        <v>T131</v>
      </c>
      <c r="B114" s="76" t="str">
        <f>'Data Export'!B91</f>
        <v>Morgan</v>
      </c>
      <c r="C114" s="76" t="str">
        <f>'Data Export'!C91</f>
        <v>31</v>
      </c>
      <c r="D114" s="76" t="str">
        <f>'Data Export'!D91</f>
        <v>North Country SU</v>
      </c>
      <c r="E114" s="77">
        <f>'Data Export'!E91</f>
        <v>40.090000000000003</v>
      </c>
      <c r="F114" s="78">
        <f>'Data Export'!AU91</f>
        <v>0.17929999999999999</v>
      </c>
      <c r="G114" s="78">
        <f>'Data Export'!AT91</f>
        <v>0</v>
      </c>
      <c r="H114" s="79">
        <f>'Data Export'!AR91</f>
        <v>5.58</v>
      </c>
      <c r="I114" s="79">
        <f t="shared" si="31"/>
        <v>15.222974853515623</v>
      </c>
      <c r="J114" s="79">
        <f>'Data Export'!AV91</f>
        <v>8.2809648513793945</v>
      </c>
      <c r="K114" s="79">
        <f>'Data Export'!AW91</f>
        <v>10.07606029510498</v>
      </c>
      <c r="L114" s="78">
        <f>'Data Export'!J91</f>
        <v>8.6765766143798828E-2</v>
      </c>
      <c r="M114" s="78">
        <f>'Data Export'!K91</f>
        <v>2.4448912590742111E-2</v>
      </c>
      <c r="N114" s="76">
        <f>'Data Export'!L91</f>
        <v>1</v>
      </c>
      <c r="O114" s="77">
        <f>'Data Export'!P91</f>
        <v>1</v>
      </c>
      <c r="P114" s="77">
        <f>'Data Export'!Q91</f>
        <v>0</v>
      </c>
      <c r="Q114" s="77">
        <f>'Data Export'!R91</f>
        <v>0</v>
      </c>
      <c r="R114" s="77">
        <f t="shared" si="56"/>
        <v>1</v>
      </c>
      <c r="S114" s="77">
        <f t="shared" si="57"/>
        <v>1</v>
      </c>
      <c r="T114" s="80">
        <f>'Data Export'!Z91</f>
        <v>0</v>
      </c>
      <c r="U114" s="80">
        <f>'Data Export'!AA91</f>
        <v>0</v>
      </c>
      <c r="V114" s="81">
        <f>'Data Export'!AH91</f>
        <v>432786.96875</v>
      </c>
      <c r="W114" s="81">
        <f t="shared" si="32"/>
        <v>438199.98656250001</v>
      </c>
      <c r="X114" s="81">
        <f>'Data Export'!AI91</f>
        <v>0</v>
      </c>
      <c r="Y114" s="81">
        <f t="shared" si="33"/>
        <v>0</v>
      </c>
      <c r="Z114" s="81">
        <f>'Data Export'!AJ91</f>
        <v>391.369140625</v>
      </c>
      <c r="AA114" s="81">
        <f t="shared" si="34"/>
        <v>15689.988847656252</v>
      </c>
      <c r="AB114" s="81">
        <f>'Data Export'!AO91</f>
        <v>135.02120971679688</v>
      </c>
      <c r="AC114" s="81">
        <f t="shared" si="35"/>
        <v>5413.0002975463876</v>
      </c>
      <c r="AD114" s="77">
        <f>'Data Export'!AK91</f>
        <v>37.769999999999996</v>
      </c>
      <c r="AE114" s="77">
        <f>'Data Export'!AL91</f>
        <v>35.24</v>
      </c>
      <c r="AF114" s="81">
        <f>'Data Export'!AN91</f>
        <v>10930.40625</v>
      </c>
      <c r="AG114" s="81">
        <f t="shared" si="36"/>
        <v>11989.500502691366</v>
      </c>
      <c r="AH114" s="80">
        <f t="shared" si="37"/>
        <v>1.1800689471152919</v>
      </c>
      <c r="AI114" s="83">
        <f>'Data Export'!AS91</f>
        <v>39.159999999999997</v>
      </c>
      <c r="AJ114" s="84">
        <f t="shared" si="38"/>
        <v>40.066633974838254</v>
      </c>
      <c r="AK114" s="84">
        <f t="shared" si="39"/>
        <v>21.336323990914842</v>
      </c>
      <c r="AL114" s="84">
        <f t="shared" si="40"/>
        <v>0</v>
      </c>
      <c r="AM114" s="84">
        <f>IF($B$5="No",IF($B$3='Funding Weight Adjustments'!$D$2,$B$14*N114*AI114,IF($B$3='Funding Weight Adjustments'!$E$2,$B$14*N114*AI114,IF($B$3='Funding Weight Adjustments'!$B$2,$B$15*T114*AI114+$B$16*U114*AI114,IF($B$3='Funding Weight Adjustments'!$C$2,$B$15*T114*AI114+$B$16*U114*AI114,IF($B$3='Funding Weight Adjustments'!$H$2,$B$14*N114*AI114,IF($B$3='Funding Weight Adjustments'!$I$2,$B$14*N114*AI114,IF($B$3='Funding Weight Adjustments'!$F$2,$B$15*T114*AI114+$B$16*U114*AI114,IF($B$3='Funding Weight Adjustments'!$G$2,$B$15*T114*AI114+$B$16*U114*AI114)))))))),IF($B$5="Sparsity&lt;100",IF(R114=0,0,IF($B$3='Funding Weight Adjustments'!$D$2,$B$14*N114*AI114,IF($B$3='Funding Weight Adjustments'!$E$2,$B$14*N114*AI114,IF($B$3='Funding Weight Adjustments'!$B$2,$B$15*T114*AI114+$B$16*U114*AI114,IF($B$3='Funding Weight Adjustments'!$C$2,$B$15*T114*AI114+$B$16*U114*AI114,IF($B$3='Funding Weight Adjustments'!$H$2,$B$14*N114*AI114,IF($B$3='Funding Weight Adjustments'!$I$2,$B$14*N114*AI114,IF($B$3='Funding Weight Adjustments'!$F$2,$B$15*T114*AI114+$B$16*U114*AI114,IF($B$3='Funding Weight Adjustments'!$G$2,$B$15*T114*AI114+$B$16*U114*AI114))))))))),IF($B$5="Sparsity&lt;55",IF(S114=0,0,IF($B$3='Funding Weight Adjustments'!$D$2,$B$14*N114*AI114,IF($B$3='Funding Weight Adjustments'!$E$2,$B$14*N114*AI114,IF($B$3='Funding Weight Adjustments'!$B$2,$B$15*T114*AI114+$B$16*U114*AI114,IF($B$3='Funding Weight Adjustments'!$C$2,$B$15*T114*AI114+$B$16*U114*AI114,IF($B$3='Funding Weight Adjustments'!$H$2,$B$14*N114*AI114,IF($B$3='Funding Weight Adjustments'!$I$2,$B$14*N114*AI114,IF($B$3='Funding Weight Adjustments'!$F$2,$B$15*T114*AI114+$B$16*U114*AI114,IF($B$3='Funding Weight Adjustments'!$G$2,$B$15*T114*AI114+$B$16*U114*AI114))))))))))))</f>
        <v>0</v>
      </c>
      <c r="AN114" s="84">
        <f t="shared" si="41"/>
        <v>9.0068000000000001</v>
      </c>
      <c r="AO114" s="84">
        <f t="shared" si="58"/>
        <v>70.409757965753101</v>
      </c>
      <c r="AP114" s="84">
        <f t="shared" si="42"/>
        <v>37.750218406481565</v>
      </c>
      <c r="AQ114" s="85">
        <f t="shared" si="43"/>
        <v>11192.253066337238</v>
      </c>
      <c r="AR114" s="86">
        <f t="shared" si="44"/>
        <v>1.1015997112536651</v>
      </c>
      <c r="AS114" s="85">
        <f>IF(AO114="-","-",IF($B$3='Funding Weight Adjustments'!$D$2,AI114*$E$14,IF($B$3='Funding Weight Adjustments'!$E$2,AP114*$E$14,IF($B$3='Funding Weight Adjustments'!$B$2,AI114*$E$14,IF(Simulation!$B$3='Funding Weight Adjustments'!$C$2,AP114*$E$14,IF($B$3='Funding Weight Adjustments'!$H$2,AI114*$E$14,IF($B$3='Funding Weight Adjustments'!$I$2,AP114*$E$14,IF($B$3='Funding Weight Adjustments'!$F$2,AI114*$E$14,IF(Simulation!$B$3='Funding Weight Adjustments'!$G$2,AP114*$E$14)))))))))</f>
        <v>72857.921524509424</v>
      </c>
      <c r="AT114" s="85">
        <f t="shared" si="45"/>
        <v>0</v>
      </c>
      <c r="AU114" s="85">
        <f t="shared" si="46"/>
        <v>5413.0002975463876</v>
      </c>
      <c r="AV114" s="85">
        <f>IF(AO114="-","-",IF($B$3='Funding Weight Adjustments'!$D$2,AO114*$E$16,IF($B$3='Funding Weight Adjustments'!$E$2,AO114*$E$16,IF($B$3='Funding Weight Adjustments'!$B$2,AO114*$E$16,IF(Simulation!$B$3='Funding Weight Adjustments'!$C$2,AO114*$E$16,IF($B$3='Funding Weight Adjustments'!$H$2,AO114*$E$16,IF($B$3='Funding Weight Adjustments'!$I$2,AO114*$E$16,IF($B$3='Funding Weight Adjustments'!$F$2,AO114*$E$16,IF(Simulation!$B$3='Funding Weight Adjustments'!$G$2,AO114*$E$16)))))))))</f>
        <v>605942.32758110703</v>
      </c>
      <c r="AW114" s="85">
        <f t="shared" si="47"/>
        <v>684213.24940316286</v>
      </c>
      <c r="AX114" s="85">
        <f t="shared" si="48"/>
        <v>1817.3589804068201</v>
      </c>
      <c r="AY114" s="85">
        <f t="shared" si="49"/>
        <v>0</v>
      </c>
      <c r="AZ114" s="85">
        <f t="shared" si="50"/>
        <v>135.02120971679688</v>
      </c>
      <c r="BA114" s="85">
        <f t="shared" si="51"/>
        <v>15114.550451012896</v>
      </c>
      <c r="BB114" s="85">
        <f t="shared" si="52"/>
        <v>17066.930641136514</v>
      </c>
      <c r="BC114" s="85">
        <f t="shared" si="53"/>
        <v>6136.5243911365142</v>
      </c>
      <c r="BD114" s="85">
        <f t="shared" si="54"/>
        <v>17709.122987238763</v>
      </c>
      <c r="BE114" s="86">
        <f t="shared" si="55"/>
        <v>1.7430239160668073</v>
      </c>
    </row>
    <row r="115" spans="1:57" x14ac:dyDescent="0.3">
      <c r="A115" s="76" t="str">
        <f>'Data Export'!A92</f>
        <v>T133</v>
      </c>
      <c r="B115" s="76" t="str">
        <f>'Data Export'!B92</f>
        <v>Mt. Holly</v>
      </c>
      <c r="C115" s="76" t="str">
        <f>'Data Export'!C92</f>
        <v>63</v>
      </c>
      <c r="D115" s="76" t="str">
        <f>'Data Export'!D92</f>
        <v>Two Rivers SU</v>
      </c>
      <c r="E115" s="77">
        <f>'Data Export'!E92</f>
        <v>108.9</v>
      </c>
      <c r="F115" s="78">
        <f>'Data Export'!AU92</f>
        <v>0.13039999999999999</v>
      </c>
      <c r="G115" s="78">
        <f>'Data Export'!AT92</f>
        <v>1.22</v>
      </c>
      <c r="H115" s="79">
        <f>'Data Export'!AR92</f>
        <v>26.38</v>
      </c>
      <c r="I115" s="79">
        <f t="shared" si="31"/>
        <v>65.46284370422363</v>
      </c>
      <c r="J115" s="79">
        <f>'Data Export'!AV92</f>
        <v>8.8371562957763672</v>
      </c>
      <c r="K115" s="79">
        <f>'Data Export'!AW92</f>
        <v>0</v>
      </c>
      <c r="L115" s="78">
        <f>'Data Export'!J92</f>
        <v>0.10545545071363449</v>
      </c>
      <c r="M115" s="78">
        <f>'Data Export'!K92</f>
        <v>0.15397311747074127</v>
      </c>
      <c r="N115" s="76">
        <f>'Data Export'!L92</f>
        <v>0</v>
      </c>
      <c r="O115" s="77">
        <f>'Data Export'!P92</f>
        <v>1</v>
      </c>
      <c r="P115" s="77">
        <f>'Data Export'!Q92</f>
        <v>0</v>
      </c>
      <c r="Q115" s="77">
        <f>'Data Export'!R92</f>
        <v>0</v>
      </c>
      <c r="R115" s="77">
        <f t="shared" si="56"/>
        <v>1</v>
      </c>
      <c r="S115" s="77">
        <f t="shared" si="57"/>
        <v>1</v>
      </c>
      <c r="T115" s="80">
        <f>'Data Export'!Z92</f>
        <v>0</v>
      </c>
      <c r="U115" s="80">
        <f>'Data Export'!AA92</f>
        <v>1</v>
      </c>
      <c r="V115" s="81">
        <f>'Data Export'!AH92</f>
        <v>1527612</v>
      </c>
      <c r="W115" s="81">
        <f t="shared" si="32"/>
        <v>1555990.9567382813</v>
      </c>
      <c r="X115" s="81">
        <f>'Data Export'!AI92</f>
        <v>19.678604125976563</v>
      </c>
      <c r="Y115" s="81">
        <f t="shared" si="33"/>
        <v>2142.9999893188478</v>
      </c>
      <c r="Z115" s="81">
        <f>'Data Export'!AJ92</f>
        <v>1989.806640625</v>
      </c>
      <c r="AA115" s="81">
        <f t="shared" si="34"/>
        <v>216689.94316406251</v>
      </c>
      <c r="AB115" s="81">
        <f>'Data Export'!AO92</f>
        <v>260.59686279296875</v>
      </c>
      <c r="AC115" s="81">
        <f t="shared" si="35"/>
        <v>28378.998358154298</v>
      </c>
      <c r="AD115" s="77">
        <f>'Data Export'!AK92</f>
        <v>89.489999999999981</v>
      </c>
      <c r="AE115" s="77">
        <f>'Data Export'!AL92</f>
        <v>83.5</v>
      </c>
      <c r="AF115" s="81">
        <f>'Data Export'!AN92</f>
        <v>14288.2548828125</v>
      </c>
      <c r="AG115" s="81">
        <f t="shared" si="36"/>
        <v>16039.533096697232</v>
      </c>
      <c r="AH115" s="80">
        <f t="shared" si="37"/>
        <v>1.5786942024308299</v>
      </c>
      <c r="AI115" s="83">
        <f>'Data Export'!AS92</f>
        <v>100.67999999999999</v>
      </c>
      <c r="AJ115" s="84">
        <f t="shared" si="38"/>
        <v>88.467345948028566</v>
      </c>
      <c r="AK115" s="84">
        <f t="shared" si="39"/>
        <v>34.262341477520081</v>
      </c>
      <c r="AL115" s="84">
        <f t="shared" si="40"/>
        <v>1.9276</v>
      </c>
      <c r="AM115" s="84">
        <f>IF($B$5="No",IF($B$3='Funding Weight Adjustments'!$D$2,$B$14*N115*AI115,IF($B$3='Funding Weight Adjustments'!$E$2,$B$14*N115*AI115,IF($B$3='Funding Weight Adjustments'!$B$2,$B$15*T115*AI115+$B$16*U115*AI115,IF($B$3='Funding Weight Adjustments'!$C$2,$B$15*T115*AI115+$B$16*U115*AI115,IF($B$3='Funding Weight Adjustments'!$H$2,$B$14*N115*AI115,IF($B$3='Funding Weight Adjustments'!$I$2,$B$14*N115*AI115,IF($B$3='Funding Weight Adjustments'!$F$2,$B$15*T115*AI115+$B$16*U115*AI115,IF($B$3='Funding Weight Adjustments'!$G$2,$B$15*T115*AI115+$B$16*U115*AI115)))))))),IF($B$5="Sparsity&lt;100",IF(R115=0,0,IF($B$3='Funding Weight Adjustments'!$D$2,$B$14*N115*AI115,IF($B$3='Funding Weight Adjustments'!$E$2,$B$14*N115*AI115,IF($B$3='Funding Weight Adjustments'!$B$2,$B$15*T115*AI115+$B$16*U115*AI115,IF($B$3='Funding Weight Adjustments'!$C$2,$B$15*T115*AI115+$B$16*U115*AI115,IF($B$3='Funding Weight Adjustments'!$H$2,$B$14*N115*AI115,IF($B$3='Funding Weight Adjustments'!$I$2,$B$14*N115*AI115,IF($B$3='Funding Weight Adjustments'!$F$2,$B$15*T115*AI115+$B$16*U115*AI115,IF($B$3='Funding Weight Adjustments'!$G$2,$B$15*T115*AI115+$B$16*U115*AI115))))))))),IF($B$5="Sparsity&lt;55",IF(S115=0,0,IF($B$3='Funding Weight Adjustments'!$D$2,$B$14*N115*AI115,IF($B$3='Funding Weight Adjustments'!$E$2,$B$14*N115*AI115,IF($B$3='Funding Weight Adjustments'!$B$2,$B$15*T115*AI115+$B$16*U115*AI115,IF($B$3='Funding Weight Adjustments'!$C$2,$B$15*T115*AI115+$B$16*U115*AI115,IF($B$3='Funding Weight Adjustments'!$H$2,$B$14*N115*AI115,IF($B$3='Funding Weight Adjustments'!$I$2,$B$14*N115*AI115,IF($B$3='Funding Weight Adjustments'!$F$2,$B$15*T115*AI115+$B$16*U115*AI115,IF($B$3='Funding Weight Adjustments'!$G$2,$B$15*T115*AI115+$B$16*U115*AI115))))))))))))</f>
        <v>12.081599999999998</v>
      </c>
      <c r="AN115" s="84">
        <f t="shared" si="41"/>
        <v>23.156399999999998</v>
      </c>
      <c r="AO115" s="84">
        <f t="shared" si="58"/>
        <v>159.89528742554864</v>
      </c>
      <c r="AP115" s="84">
        <f t="shared" si="42"/>
        <v>85.727918925918217</v>
      </c>
      <c r="AQ115" s="85">
        <f t="shared" si="43"/>
        <v>15622.693637665179</v>
      </c>
      <c r="AR115" s="86">
        <f t="shared" si="44"/>
        <v>1.5376666966205885</v>
      </c>
      <c r="AS115" s="85">
        <f>IF(AO115="-","-",IF($B$3='Funding Weight Adjustments'!$D$2,AI115*$E$14,IF($B$3='Funding Weight Adjustments'!$E$2,AP115*$E$14,IF($B$3='Funding Weight Adjustments'!$B$2,AI115*$E$14,IF(Simulation!$B$3='Funding Weight Adjustments'!$C$2,AP115*$E$14,IF($B$3='Funding Weight Adjustments'!$H$2,AI115*$E$14,IF($B$3='Funding Weight Adjustments'!$I$2,AP115*$E$14,IF($B$3='Funding Weight Adjustments'!$F$2,AI115*$E$14,IF(Simulation!$B$3='Funding Weight Adjustments'!$G$2,AP115*$E$14)))))))))</f>
        <v>165454.88352702215</v>
      </c>
      <c r="AT115" s="85">
        <f t="shared" si="45"/>
        <v>2142.9999893188478</v>
      </c>
      <c r="AU115" s="85">
        <f t="shared" si="46"/>
        <v>28378.998358154298</v>
      </c>
      <c r="AV115" s="85">
        <f>IF(AO115="-","-",IF($B$3='Funding Weight Adjustments'!$D$2,AO115*$E$16,IF($B$3='Funding Weight Adjustments'!$E$2,AO115*$E$16,IF($B$3='Funding Weight Adjustments'!$B$2,AO115*$E$16,IF(Simulation!$B$3='Funding Weight Adjustments'!$C$2,AO115*$E$16,IF($B$3='Funding Weight Adjustments'!$H$2,AO115*$E$16,IF($B$3='Funding Weight Adjustments'!$I$2,AO115*$E$16,IF($B$3='Funding Weight Adjustments'!$F$2,AO115*$E$16,IF(Simulation!$B$3='Funding Weight Adjustments'!$G$2,AO115*$E$16)))))))))</f>
        <v>1376049.6475362475</v>
      </c>
      <c r="AW115" s="85">
        <f t="shared" si="47"/>
        <v>1572026.5294107427</v>
      </c>
      <c r="AX115" s="85">
        <f t="shared" si="48"/>
        <v>1519.3285906980911</v>
      </c>
      <c r="AY115" s="85">
        <f t="shared" si="49"/>
        <v>19.678604125976563</v>
      </c>
      <c r="AZ115" s="85">
        <f t="shared" si="50"/>
        <v>260.59686279296875</v>
      </c>
      <c r="BA115" s="85">
        <f t="shared" si="51"/>
        <v>12635.901262959113</v>
      </c>
      <c r="BB115" s="85">
        <f t="shared" si="52"/>
        <v>14435.505320576149</v>
      </c>
      <c r="BC115" s="85">
        <f t="shared" si="53"/>
        <v>147.25043776364873</v>
      </c>
      <c r="BD115" s="85">
        <f t="shared" si="54"/>
        <v>15809.745567460868</v>
      </c>
      <c r="BE115" s="86">
        <f t="shared" si="55"/>
        <v>1.5560773196319753</v>
      </c>
    </row>
    <row r="116" spans="1:57" x14ac:dyDescent="0.3">
      <c r="A116" s="76" t="str">
        <f>'Data Export'!A93</f>
        <v>T134</v>
      </c>
      <c r="B116" s="76" t="str">
        <f>'Data Export'!B93</f>
        <v>Mt. Tabor</v>
      </c>
      <c r="C116" s="76" t="str">
        <f>'Data Export'!C93</f>
        <v>6</v>
      </c>
      <c r="D116" s="76" t="str">
        <f>'Data Export'!D93</f>
        <v>Bennington-Rutland SU</v>
      </c>
      <c r="E116" s="77">
        <f>'Data Export'!E93</f>
        <v>16</v>
      </c>
      <c r="F116" s="78">
        <f>'Data Export'!AU93</f>
        <v>0.127</v>
      </c>
      <c r="G116" s="78">
        <f>'Data Export'!AT93</f>
        <v>0</v>
      </c>
      <c r="H116" s="79">
        <f>'Data Export'!AR93</f>
        <v>0</v>
      </c>
      <c r="I116" s="79">
        <f t="shared" si="31"/>
        <v>6.1091475486755371</v>
      </c>
      <c r="J116" s="79">
        <f>'Data Export'!AV93</f>
        <v>2.4318461418151855</v>
      </c>
      <c r="K116" s="79">
        <f>'Data Export'!AW93</f>
        <v>2.9590063095092773</v>
      </c>
      <c r="L116" s="78">
        <f>'Data Export'!J93</f>
        <v>0.29779455065727234</v>
      </c>
      <c r="M116" s="78">
        <f>'Data Export'!K93</f>
        <v>0.19516924023628235</v>
      </c>
      <c r="N116" s="76">
        <f>'Data Export'!L93</f>
        <v>1</v>
      </c>
      <c r="O116" s="77">
        <f>'Data Export'!P93</f>
        <v>1</v>
      </c>
      <c r="P116" s="77">
        <f>'Data Export'!Q93</f>
        <v>0</v>
      </c>
      <c r="Q116" s="77">
        <f>'Data Export'!R93</f>
        <v>0</v>
      </c>
      <c r="R116" s="77">
        <f t="shared" si="56"/>
        <v>1</v>
      </c>
      <c r="S116" s="77">
        <f t="shared" si="57"/>
        <v>1</v>
      </c>
      <c r="T116" s="80">
        <f>'Data Export'!Z93</f>
        <v>0</v>
      </c>
      <c r="U116" s="80">
        <f>'Data Export'!AA93</f>
        <v>0</v>
      </c>
      <c r="V116" s="81">
        <f>'Data Export'!AH93</f>
        <v>193421</v>
      </c>
      <c r="W116" s="81">
        <f t="shared" si="32"/>
        <v>198052</v>
      </c>
      <c r="X116" s="81">
        <f>'Data Export'!AI93</f>
        <v>1011.625</v>
      </c>
      <c r="Y116" s="81">
        <f t="shared" si="33"/>
        <v>16186</v>
      </c>
      <c r="Z116" s="81">
        <f>'Data Export'!AJ93</f>
        <v>4493.8125</v>
      </c>
      <c r="AA116" s="81">
        <f t="shared" si="34"/>
        <v>71901</v>
      </c>
      <c r="AB116" s="81">
        <f>'Data Export'!AO93</f>
        <v>289.4375</v>
      </c>
      <c r="AC116" s="81">
        <f t="shared" si="35"/>
        <v>4631</v>
      </c>
      <c r="AD116" s="77">
        <f>'Data Export'!AK93</f>
        <v>13.42</v>
      </c>
      <c r="AE116" s="77">
        <f>'Data Export'!AL93</f>
        <v>12.52</v>
      </c>
      <c r="AF116" s="81">
        <f>'Data Export'!AN93</f>
        <v>12378.25</v>
      </c>
      <c r="AG116" s="81">
        <f t="shared" si="36"/>
        <v>10075.958466453674</v>
      </c>
      <c r="AH116" s="80">
        <f t="shared" si="37"/>
        <v>0.9917281955170939</v>
      </c>
      <c r="AI116" s="83">
        <f>'Data Export'!AS93</f>
        <v>11.5</v>
      </c>
      <c r="AJ116" s="84">
        <f t="shared" si="38"/>
        <v>12.651125874519348</v>
      </c>
      <c r="AK116" s="84">
        <f t="shared" si="39"/>
        <v>4.7718781686099536</v>
      </c>
      <c r="AL116" s="84">
        <f t="shared" si="40"/>
        <v>0</v>
      </c>
      <c r="AM116" s="84">
        <f>IF($B$5="No",IF($B$3='Funding Weight Adjustments'!$D$2,$B$14*N116*AI116,IF($B$3='Funding Weight Adjustments'!$E$2,$B$14*N116*AI116,IF($B$3='Funding Weight Adjustments'!$B$2,$B$15*T116*AI116+$B$16*U116*AI116,IF($B$3='Funding Weight Adjustments'!$C$2,$B$15*T116*AI116+$B$16*U116*AI116,IF($B$3='Funding Weight Adjustments'!$H$2,$B$14*N116*AI116,IF($B$3='Funding Weight Adjustments'!$I$2,$B$14*N116*AI116,IF($B$3='Funding Weight Adjustments'!$F$2,$B$15*T116*AI116+$B$16*U116*AI116,IF($B$3='Funding Weight Adjustments'!$G$2,$B$15*T116*AI116+$B$16*U116*AI116)))))))),IF($B$5="Sparsity&lt;100",IF(R116=0,0,IF($B$3='Funding Weight Adjustments'!$D$2,$B$14*N116*AI116,IF($B$3='Funding Weight Adjustments'!$E$2,$B$14*N116*AI116,IF($B$3='Funding Weight Adjustments'!$B$2,$B$15*T116*AI116+$B$16*U116*AI116,IF($B$3='Funding Weight Adjustments'!$C$2,$B$15*T116*AI116+$B$16*U116*AI116,IF($B$3='Funding Weight Adjustments'!$H$2,$B$14*N116*AI116,IF($B$3='Funding Weight Adjustments'!$I$2,$B$14*N116*AI116,IF($B$3='Funding Weight Adjustments'!$F$2,$B$15*T116*AI116+$B$16*U116*AI116,IF($B$3='Funding Weight Adjustments'!$G$2,$B$15*T116*AI116+$B$16*U116*AI116))))))))),IF($B$5="Sparsity&lt;55",IF(S116=0,0,IF($B$3='Funding Weight Adjustments'!$D$2,$B$14*N116*AI116,IF($B$3='Funding Weight Adjustments'!$E$2,$B$14*N116*AI116,IF($B$3='Funding Weight Adjustments'!$B$2,$B$15*T116*AI116+$B$16*U116*AI116,IF($B$3='Funding Weight Adjustments'!$C$2,$B$15*T116*AI116+$B$16*U116*AI116,IF($B$3='Funding Weight Adjustments'!$H$2,$B$14*N116*AI116,IF($B$3='Funding Weight Adjustments'!$I$2,$B$14*N116*AI116,IF($B$3='Funding Weight Adjustments'!$F$2,$B$15*T116*AI116+$B$16*U116*AI116,IF($B$3='Funding Weight Adjustments'!$G$2,$B$15*T116*AI116+$B$16*U116*AI116))))))))))))</f>
        <v>0</v>
      </c>
      <c r="AN116" s="84">
        <f t="shared" si="41"/>
        <v>2.645</v>
      </c>
      <c r="AO116" s="84">
        <f t="shared" si="58"/>
        <v>20.068004043129303</v>
      </c>
      <c r="AP116" s="84">
        <f t="shared" si="42"/>
        <v>10.759467970032857</v>
      </c>
      <c r="AQ116" s="85">
        <f t="shared" si="43"/>
        <v>11724.650359232843</v>
      </c>
      <c r="AR116" s="86">
        <f t="shared" si="44"/>
        <v>1.1540010196095318</v>
      </c>
      <c r="AS116" s="85">
        <f>IF(AO116="-","-",IF($B$3='Funding Weight Adjustments'!$D$2,AI116*$E$14,IF($B$3='Funding Weight Adjustments'!$E$2,AP116*$E$14,IF($B$3='Funding Weight Adjustments'!$B$2,AI116*$E$14,IF(Simulation!$B$3='Funding Weight Adjustments'!$C$2,AP116*$E$14,IF($B$3='Funding Weight Adjustments'!$H$2,AI116*$E$14,IF($B$3='Funding Weight Adjustments'!$I$2,AP116*$E$14,IF($B$3='Funding Weight Adjustments'!$F$2,AI116*$E$14,IF(Simulation!$B$3='Funding Weight Adjustments'!$G$2,AP116*$E$14)))))))))</f>
        <v>20765.773182163412</v>
      </c>
      <c r="AT116" s="85">
        <f t="shared" si="45"/>
        <v>16186</v>
      </c>
      <c r="AU116" s="85">
        <f t="shared" si="46"/>
        <v>4631</v>
      </c>
      <c r="AV116" s="85">
        <f>IF(AO116="-","-",IF($B$3='Funding Weight Adjustments'!$D$2,AO116*$E$16,IF($B$3='Funding Weight Adjustments'!$E$2,AO116*$E$16,IF($B$3='Funding Weight Adjustments'!$B$2,AO116*$E$16,IF(Simulation!$B$3='Funding Weight Adjustments'!$C$2,AO116*$E$16,IF($B$3='Funding Weight Adjustments'!$H$2,AO116*$E$16,IF($B$3='Funding Weight Adjustments'!$I$2,AO116*$E$16,IF($B$3='Funding Weight Adjustments'!$F$2,AO116*$E$16,IF(Simulation!$B$3='Funding Weight Adjustments'!$G$2,AO116*$E$16)))))))))</f>
        <v>172704.08862526435</v>
      </c>
      <c r="AW116" s="85">
        <f t="shared" si="47"/>
        <v>214286.86180742778</v>
      </c>
      <c r="AX116" s="85">
        <f t="shared" si="48"/>
        <v>1297.8608238852132</v>
      </c>
      <c r="AY116" s="85">
        <f t="shared" si="49"/>
        <v>1011.625</v>
      </c>
      <c r="AZ116" s="85">
        <f t="shared" si="50"/>
        <v>289.4375</v>
      </c>
      <c r="BA116" s="85">
        <f t="shared" si="51"/>
        <v>10794.005539079022</v>
      </c>
      <c r="BB116" s="85">
        <f t="shared" si="52"/>
        <v>13392.928862964236</v>
      </c>
      <c r="BC116" s="85">
        <f t="shared" si="53"/>
        <v>1014.678862964236</v>
      </c>
      <c r="BD116" s="85">
        <f t="shared" si="54"/>
        <v>13233.541119690974</v>
      </c>
      <c r="BE116" s="86">
        <f t="shared" si="55"/>
        <v>1.3025138897333635</v>
      </c>
    </row>
    <row r="117" spans="1:57" x14ac:dyDescent="0.3">
      <c r="A117" s="76" t="str">
        <f>'Data Export'!A94</f>
        <v>T135</v>
      </c>
      <c r="B117" s="76" t="str">
        <f>'Data Export'!B94</f>
        <v>Newark</v>
      </c>
      <c r="C117" s="76" t="str">
        <f>'Data Export'!C94</f>
        <v>8</v>
      </c>
      <c r="D117" s="76" t="str">
        <f>'Data Export'!D94</f>
        <v>Caledonia North SU</v>
      </c>
      <c r="E117" s="77">
        <f>'Data Export'!E94</f>
        <v>74</v>
      </c>
      <c r="F117" s="78">
        <f>'Data Export'!AU94</f>
        <v>0.12479999999999999</v>
      </c>
      <c r="G117" s="78">
        <f>'Data Export'!AT94</f>
        <v>0</v>
      </c>
      <c r="H117" s="79">
        <f>'Data Export'!AR94</f>
        <v>2.5</v>
      </c>
      <c r="I117" s="79">
        <f t="shared" si="31"/>
        <v>45.518443450927734</v>
      </c>
      <c r="J117" s="79">
        <f>'Data Export'!AV94</f>
        <v>30.091556549072266</v>
      </c>
      <c r="K117" s="79">
        <f>'Data Export'!AW94</f>
        <v>0</v>
      </c>
      <c r="L117" s="78">
        <f>'Data Export'!J94</f>
        <v>0.10708277672529221</v>
      </c>
      <c r="M117" s="78">
        <f>'Data Export'!K94</f>
        <v>9.6243014559149742E-3</v>
      </c>
      <c r="N117" s="76">
        <f>'Data Export'!L94</f>
        <v>1</v>
      </c>
      <c r="O117" s="77">
        <f>'Data Export'!P94</f>
        <v>1</v>
      </c>
      <c r="P117" s="77">
        <f>'Data Export'!Q94</f>
        <v>0</v>
      </c>
      <c r="Q117" s="77">
        <f>'Data Export'!R94</f>
        <v>0</v>
      </c>
      <c r="R117" s="77">
        <f t="shared" si="56"/>
        <v>1</v>
      </c>
      <c r="S117" s="77">
        <f t="shared" si="57"/>
        <v>1</v>
      </c>
      <c r="T117" s="80">
        <f>'Data Export'!Z94</f>
        <v>1</v>
      </c>
      <c r="U117" s="80">
        <f>'Data Export'!AA94</f>
        <v>0</v>
      </c>
      <c r="V117" s="81">
        <f>'Data Export'!AH94</f>
        <v>1594785</v>
      </c>
      <c r="W117" s="81">
        <f t="shared" si="32"/>
        <v>1629244.9921875</v>
      </c>
      <c r="X117" s="81">
        <f>'Data Export'!AI94</f>
        <v>481.66217041015625</v>
      </c>
      <c r="Y117" s="81">
        <f t="shared" si="33"/>
        <v>35643.000610351563</v>
      </c>
      <c r="Z117" s="81">
        <f>'Data Export'!AJ94</f>
        <v>4602.82421875</v>
      </c>
      <c r="AA117" s="81">
        <f t="shared" si="34"/>
        <v>340608.9921875</v>
      </c>
      <c r="AB117" s="81">
        <f>'Data Export'!AO94</f>
        <v>465.67568969726563</v>
      </c>
      <c r="AC117" s="81">
        <f t="shared" si="35"/>
        <v>34460.001037597656</v>
      </c>
      <c r="AD117" s="77">
        <f>'Data Export'!AK94</f>
        <v>83.57</v>
      </c>
      <c r="AE117" s="77">
        <f>'Data Export'!AL94</f>
        <v>77.97</v>
      </c>
      <c r="AF117" s="81">
        <f>'Data Export'!AN94</f>
        <v>22016.82421875</v>
      </c>
      <c r="AG117" s="81">
        <f t="shared" si="36"/>
        <v>16527.331024753112</v>
      </c>
      <c r="AH117" s="80">
        <f t="shared" si="37"/>
        <v>1.6267058095229441</v>
      </c>
      <c r="AI117" s="83">
        <f>'Data Export'!AS94</f>
        <v>78.11</v>
      </c>
      <c r="AJ117" s="84">
        <f t="shared" si="38"/>
        <v>83.681058006286619</v>
      </c>
      <c r="AK117" s="84">
        <f t="shared" si="39"/>
        <v>31.016886236378173</v>
      </c>
      <c r="AL117" s="84">
        <f t="shared" si="40"/>
        <v>0</v>
      </c>
      <c r="AM117" s="84">
        <f>IF($B$5="No",IF($B$3='Funding Weight Adjustments'!$D$2,$B$14*N117*AI117,IF($B$3='Funding Weight Adjustments'!$E$2,$B$14*N117*AI117,IF($B$3='Funding Weight Adjustments'!$B$2,$B$15*T117*AI117+$B$16*U117*AI117,IF($B$3='Funding Weight Adjustments'!$C$2,$B$15*T117*AI117+$B$16*U117*AI117,IF($B$3='Funding Weight Adjustments'!$H$2,$B$14*N117*AI117,IF($B$3='Funding Weight Adjustments'!$I$2,$B$14*N117*AI117,IF($B$3='Funding Weight Adjustments'!$F$2,$B$15*T117*AI117+$B$16*U117*AI117,IF($B$3='Funding Weight Adjustments'!$G$2,$B$15*T117*AI117+$B$16*U117*AI117)))))))),IF($B$5="Sparsity&lt;100",IF(R117=0,0,IF($B$3='Funding Weight Adjustments'!$D$2,$B$14*N117*AI117,IF($B$3='Funding Weight Adjustments'!$E$2,$B$14*N117*AI117,IF($B$3='Funding Weight Adjustments'!$B$2,$B$15*T117*AI117+$B$16*U117*AI117,IF($B$3='Funding Weight Adjustments'!$C$2,$B$15*T117*AI117+$B$16*U117*AI117,IF($B$3='Funding Weight Adjustments'!$H$2,$B$14*N117*AI117,IF($B$3='Funding Weight Adjustments'!$I$2,$B$14*N117*AI117,IF($B$3='Funding Weight Adjustments'!$F$2,$B$15*T117*AI117+$B$16*U117*AI117,IF($B$3='Funding Weight Adjustments'!$G$2,$B$15*T117*AI117+$B$16*U117*AI117))))))))),IF($B$5="Sparsity&lt;55",IF(S117=0,0,IF($B$3='Funding Weight Adjustments'!$D$2,$B$14*N117*AI117,IF($B$3='Funding Weight Adjustments'!$E$2,$B$14*N117*AI117,IF($B$3='Funding Weight Adjustments'!$B$2,$B$15*T117*AI117+$B$16*U117*AI117,IF($B$3='Funding Weight Adjustments'!$C$2,$B$15*T117*AI117+$B$16*U117*AI117,IF($B$3='Funding Weight Adjustments'!$H$2,$B$14*N117*AI117,IF($B$3='Funding Weight Adjustments'!$I$2,$B$14*N117*AI117,IF($B$3='Funding Weight Adjustments'!$F$2,$B$15*T117*AI117+$B$16*U117*AI117,IF($B$3='Funding Weight Adjustments'!$G$2,$B$15*T117*AI117+$B$16*U117*AI117))))))))))))</f>
        <v>20.308600000000002</v>
      </c>
      <c r="AN117" s="84">
        <f t="shared" si="41"/>
        <v>17.965299999999999</v>
      </c>
      <c r="AO117" s="84">
        <f t="shared" si="58"/>
        <v>152.97184424266482</v>
      </c>
      <c r="AP117" s="84">
        <f t="shared" si="42"/>
        <v>82.015912240625326</v>
      </c>
      <c r="AQ117" s="85">
        <f t="shared" si="43"/>
        <v>15712.024225485526</v>
      </c>
      <c r="AR117" s="86">
        <f t="shared" si="44"/>
        <v>1.5464590773115674</v>
      </c>
      <c r="AS117" s="85">
        <f>IF(AO117="-","-",IF($B$3='Funding Weight Adjustments'!$D$2,AI117*$E$14,IF($B$3='Funding Weight Adjustments'!$E$2,AP117*$E$14,IF($B$3='Funding Weight Adjustments'!$B$2,AI117*$E$14,IF(Simulation!$B$3='Funding Weight Adjustments'!$C$2,AP117*$E$14,IF($B$3='Funding Weight Adjustments'!$H$2,AI117*$E$14,IF($B$3='Funding Weight Adjustments'!$I$2,AP117*$E$14,IF($B$3='Funding Weight Adjustments'!$F$2,AI117*$E$14,IF(Simulation!$B$3='Funding Weight Adjustments'!$G$2,AP117*$E$14)))))))))</f>
        <v>158290.71062440687</v>
      </c>
      <c r="AT117" s="85">
        <f t="shared" si="45"/>
        <v>35643.000610351563</v>
      </c>
      <c r="AU117" s="85">
        <f t="shared" si="46"/>
        <v>34460.001037597656</v>
      </c>
      <c r="AV117" s="85">
        <f>IF(AO117="-","-",IF($B$3='Funding Weight Adjustments'!$D$2,AO117*$E$16,IF($B$3='Funding Weight Adjustments'!$E$2,AO117*$E$16,IF($B$3='Funding Weight Adjustments'!$B$2,AO117*$E$16,IF(Simulation!$B$3='Funding Weight Adjustments'!$C$2,AO117*$E$16,IF($B$3='Funding Weight Adjustments'!$H$2,AO117*$E$16,IF($B$3='Funding Weight Adjustments'!$I$2,AO117*$E$16,IF($B$3='Funding Weight Adjustments'!$F$2,AO117*$E$16,IF(Simulation!$B$3='Funding Weight Adjustments'!$G$2,AO117*$E$16)))))))))</f>
        <v>1316466.8936919197</v>
      </c>
      <c r="AW117" s="85">
        <f t="shared" si="47"/>
        <v>1544860.6059642758</v>
      </c>
      <c r="AX117" s="85">
        <f t="shared" si="48"/>
        <v>2139.0636570865795</v>
      </c>
      <c r="AY117" s="85">
        <f t="shared" si="49"/>
        <v>481.66217041015625</v>
      </c>
      <c r="AZ117" s="85">
        <f t="shared" si="50"/>
        <v>465.67568969726563</v>
      </c>
      <c r="BA117" s="85">
        <f t="shared" si="51"/>
        <v>17790.093157998916</v>
      </c>
      <c r="BB117" s="85">
        <f t="shared" si="52"/>
        <v>20876.494675192916</v>
      </c>
      <c r="BC117" s="85">
        <f t="shared" si="53"/>
        <v>-1140.3295435570835</v>
      </c>
      <c r="BD117" s="85">
        <f t="shared" si="54"/>
        <v>14683.146000298564</v>
      </c>
      <c r="BE117" s="86">
        <f t="shared" si="55"/>
        <v>1.4451915354624572</v>
      </c>
    </row>
    <row r="118" spans="1:57" x14ac:dyDescent="0.3">
      <c r="A118" s="76" t="str">
        <f>'Data Export'!A95</f>
        <v>T136</v>
      </c>
      <c r="B118" s="76" t="str">
        <f>'Data Export'!B95</f>
        <v>Newbury</v>
      </c>
      <c r="C118" s="76" t="str">
        <f>'Data Export'!C95</f>
        <v>27</v>
      </c>
      <c r="D118" s="76" t="str">
        <f>'Data Export'!D95</f>
        <v>Orange East SU</v>
      </c>
      <c r="E118" s="77">
        <f>'Data Export'!E95</f>
        <v>144</v>
      </c>
      <c r="F118" s="78">
        <f>'Data Export'!AU95</f>
        <v>0.27439999999999998</v>
      </c>
      <c r="G118" s="78">
        <f>'Data Export'!AT95</f>
        <v>1.2</v>
      </c>
      <c r="H118" s="79">
        <f>'Data Export'!AR95</f>
        <v>9.3000000000000007</v>
      </c>
      <c r="I118" s="79">
        <f t="shared" si="31"/>
        <v>120.66501441955567</v>
      </c>
      <c r="J118" s="79">
        <f>'Data Export'!AV95</f>
        <v>17.494985580444336</v>
      </c>
      <c r="K118" s="79">
        <f>'Data Export'!AW95</f>
        <v>0</v>
      </c>
      <c r="L118" s="78">
        <f>'Data Export'!J95</f>
        <v>0.15279249846935272</v>
      </c>
      <c r="M118" s="78">
        <f>'Data Export'!K95</f>
        <v>0.12401265650987625</v>
      </c>
      <c r="N118" s="76">
        <f>'Data Export'!L95</f>
        <v>0</v>
      </c>
      <c r="O118" s="77">
        <f>'Data Export'!P95</f>
        <v>1</v>
      </c>
      <c r="P118" s="77">
        <f>'Data Export'!Q95</f>
        <v>0</v>
      </c>
      <c r="Q118" s="77">
        <f>'Data Export'!R95</f>
        <v>0</v>
      </c>
      <c r="R118" s="77">
        <f t="shared" si="56"/>
        <v>1</v>
      </c>
      <c r="S118" s="77">
        <f t="shared" si="57"/>
        <v>1</v>
      </c>
      <c r="T118" s="80">
        <f>'Data Export'!Z95</f>
        <v>0</v>
      </c>
      <c r="U118" s="80">
        <f>'Data Export'!AA95</f>
        <v>1</v>
      </c>
      <c r="V118" s="81">
        <f>'Data Export'!AH95</f>
        <v>2588293</v>
      </c>
      <c r="W118" s="81">
        <f t="shared" si="32"/>
        <v>2624715</v>
      </c>
      <c r="X118" s="81">
        <f>'Data Export'!AI95</f>
        <v>1304.0555419921875</v>
      </c>
      <c r="Y118" s="81">
        <f t="shared" si="33"/>
        <v>187783.998046875</v>
      </c>
      <c r="Z118" s="81">
        <f>'Data Export'!AJ95</f>
        <v>5474.8125</v>
      </c>
      <c r="AA118" s="81">
        <f t="shared" si="34"/>
        <v>788373</v>
      </c>
      <c r="AB118" s="81">
        <f>'Data Export'!AO95</f>
        <v>252.93055725097656</v>
      </c>
      <c r="AC118" s="81">
        <f t="shared" si="35"/>
        <v>36422.000244140625</v>
      </c>
      <c r="AD118" s="77">
        <f>'Data Export'!AK95</f>
        <v>152.45000000000002</v>
      </c>
      <c r="AE118" s="77">
        <f>'Data Export'!AL95</f>
        <v>142.24</v>
      </c>
      <c r="AF118" s="81">
        <f>'Data Export'!AN95</f>
        <v>18227.1875</v>
      </c>
      <c r="AG118" s="81">
        <f t="shared" si="36"/>
        <v>12910.165916760405</v>
      </c>
      <c r="AH118" s="80">
        <f t="shared" si="37"/>
        <v>1.2706856217283864</v>
      </c>
      <c r="AI118" s="83">
        <f>'Data Export'!AS95</f>
        <v>147.46</v>
      </c>
      <c r="AJ118" s="84">
        <f t="shared" si="38"/>
        <v>146.46184668350222</v>
      </c>
      <c r="AK118" s="84">
        <f t="shared" si="39"/>
        <v>119.36171826796044</v>
      </c>
      <c r="AL118" s="84">
        <f t="shared" si="40"/>
        <v>1.8959999999999999</v>
      </c>
      <c r="AM118" s="84">
        <f>IF($B$5="No",IF($B$3='Funding Weight Adjustments'!$D$2,$B$14*N118*AI118,IF($B$3='Funding Weight Adjustments'!$E$2,$B$14*N118*AI118,IF($B$3='Funding Weight Adjustments'!$B$2,$B$15*T118*AI118+$B$16*U118*AI118,IF($B$3='Funding Weight Adjustments'!$C$2,$B$15*T118*AI118+$B$16*U118*AI118,IF($B$3='Funding Weight Adjustments'!$H$2,$B$14*N118*AI118,IF($B$3='Funding Weight Adjustments'!$I$2,$B$14*N118*AI118,IF($B$3='Funding Weight Adjustments'!$F$2,$B$15*T118*AI118+$B$16*U118*AI118,IF($B$3='Funding Weight Adjustments'!$G$2,$B$15*T118*AI118+$B$16*U118*AI118)))))))),IF($B$5="Sparsity&lt;100",IF(R118=0,0,IF($B$3='Funding Weight Adjustments'!$D$2,$B$14*N118*AI118,IF($B$3='Funding Weight Adjustments'!$E$2,$B$14*N118*AI118,IF($B$3='Funding Weight Adjustments'!$B$2,$B$15*T118*AI118+$B$16*U118*AI118,IF($B$3='Funding Weight Adjustments'!$C$2,$B$15*T118*AI118+$B$16*U118*AI118,IF($B$3='Funding Weight Adjustments'!$H$2,$B$14*N118*AI118,IF($B$3='Funding Weight Adjustments'!$I$2,$B$14*N118*AI118,IF($B$3='Funding Weight Adjustments'!$F$2,$B$15*T118*AI118+$B$16*U118*AI118,IF($B$3='Funding Weight Adjustments'!$G$2,$B$15*T118*AI118+$B$16*U118*AI118))))))))),IF($B$5="Sparsity&lt;55",IF(S118=0,0,IF($B$3='Funding Weight Adjustments'!$D$2,$B$14*N118*AI118,IF($B$3='Funding Weight Adjustments'!$E$2,$B$14*N118*AI118,IF($B$3='Funding Weight Adjustments'!$B$2,$B$15*T118*AI118+$B$16*U118*AI118,IF($B$3='Funding Weight Adjustments'!$C$2,$B$15*T118*AI118+$B$16*U118*AI118,IF($B$3='Funding Weight Adjustments'!$H$2,$B$14*N118*AI118,IF($B$3='Funding Weight Adjustments'!$I$2,$B$14*N118*AI118,IF($B$3='Funding Weight Adjustments'!$F$2,$B$15*T118*AI118+$B$16*U118*AI118,IF($B$3='Funding Weight Adjustments'!$G$2,$B$15*T118*AI118+$B$16*U118*AI118))))))))))))</f>
        <v>17.6952</v>
      </c>
      <c r="AN118" s="84">
        <f t="shared" si="41"/>
        <v>33.915800000000004</v>
      </c>
      <c r="AO118" s="84">
        <f t="shared" si="58"/>
        <v>319.33056495146269</v>
      </c>
      <c r="AP118" s="84">
        <f t="shared" si="42"/>
        <v>171.209203369883</v>
      </c>
      <c r="AQ118" s="85">
        <f t="shared" si="43"/>
        <v>10725.720135691177</v>
      </c>
      <c r="AR118" s="86">
        <f t="shared" si="44"/>
        <v>1.0556811157176356</v>
      </c>
      <c r="AS118" s="85">
        <f>IF(AO118="-","-",IF($B$3='Funding Weight Adjustments'!$D$2,AI118*$E$14,IF($B$3='Funding Weight Adjustments'!$E$2,AP118*$E$14,IF($B$3='Funding Weight Adjustments'!$B$2,AI118*$E$14,IF(Simulation!$B$3='Funding Weight Adjustments'!$C$2,AP118*$E$14,IF($B$3='Funding Weight Adjustments'!$H$2,AI118*$E$14,IF($B$3='Funding Weight Adjustments'!$I$2,AP118*$E$14,IF($B$3='Funding Weight Adjustments'!$F$2,AI118*$E$14,IF(Simulation!$B$3='Funding Weight Adjustments'!$G$2,AP118*$E$14)))))))))</f>
        <v>330433.7625038742</v>
      </c>
      <c r="AT118" s="85">
        <f t="shared" si="45"/>
        <v>187783.998046875</v>
      </c>
      <c r="AU118" s="85">
        <f t="shared" si="46"/>
        <v>36422.000244140625</v>
      </c>
      <c r="AV118" s="85">
        <f>IF(AO118="-","-",IF($B$3='Funding Weight Adjustments'!$D$2,AO118*$E$16,IF($B$3='Funding Weight Adjustments'!$E$2,AO118*$E$16,IF($B$3='Funding Weight Adjustments'!$B$2,AO118*$E$16,IF(Simulation!$B$3='Funding Weight Adjustments'!$C$2,AO118*$E$16,IF($B$3='Funding Weight Adjustments'!$H$2,AO118*$E$16,IF($B$3='Funding Weight Adjustments'!$I$2,AO118*$E$16,IF($B$3='Funding Weight Adjustments'!$F$2,AO118*$E$16,IF(Simulation!$B$3='Funding Weight Adjustments'!$G$2,AO118*$E$16)))))))))</f>
        <v>2748140.4763327613</v>
      </c>
      <c r="AW118" s="85">
        <f t="shared" si="47"/>
        <v>3302780.2371276515</v>
      </c>
      <c r="AX118" s="85">
        <f t="shared" si="48"/>
        <v>2294.6789062769039</v>
      </c>
      <c r="AY118" s="85">
        <f t="shared" si="49"/>
        <v>1304.0555419921875</v>
      </c>
      <c r="AZ118" s="85">
        <f t="shared" si="50"/>
        <v>252.93055725097656</v>
      </c>
      <c r="BA118" s="85">
        <f t="shared" si="51"/>
        <v>19084.308863421953</v>
      </c>
      <c r="BB118" s="85">
        <f t="shared" si="52"/>
        <v>22935.973868942023</v>
      </c>
      <c r="BC118" s="85">
        <f t="shared" si="53"/>
        <v>4708.7863689420228</v>
      </c>
      <c r="BD118" s="85">
        <f t="shared" si="54"/>
        <v>14686.168661713164</v>
      </c>
      <c r="BE118" s="86">
        <f t="shared" si="55"/>
        <v>1.445489041507201</v>
      </c>
    </row>
    <row r="119" spans="1:57" x14ac:dyDescent="0.3">
      <c r="A119" s="76" t="str">
        <f>'Data Export'!A96</f>
        <v>T137</v>
      </c>
      <c r="B119" s="76" t="str">
        <f>'Data Export'!B96</f>
        <v>Newfane</v>
      </c>
      <c r="C119" s="76" t="str">
        <f>'Data Export'!C96</f>
        <v>46</v>
      </c>
      <c r="D119" s="76" t="str">
        <f>'Data Export'!D96</f>
        <v>Windham Central SU</v>
      </c>
      <c r="E119" s="77">
        <f>'Data Export'!E96</f>
        <v>102.4</v>
      </c>
      <c r="F119" s="78">
        <f>'Data Export'!AU96</f>
        <v>0.25850000000000001</v>
      </c>
      <c r="G119" s="78">
        <f>'Data Export'!AT96</f>
        <v>0</v>
      </c>
      <c r="H119" s="79">
        <f>'Data Export'!AR96</f>
        <v>21.5</v>
      </c>
      <c r="I119" s="79">
        <f t="shared" si="31"/>
        <v>32.154253005981445</v>
      </c>
      <c r="J119" s="79">
        <f>'Data Export'!AV96</f>
        <v>21.357952117919922</v>
      </c>
      <c r="K119" s="79">
        <f>'Data Export'!AW96</f>
        <v>25.987794876098633</v>
      </c>
      <c r="L119" s="78">
        <f>'Data Export'!J96</f>
        <v>8.6967751383781433E-2</v>
      </c>
      <c r="M119" s="78">
        <f>'Data Export'!K96</f>
        <v>7.6389811933040619E-2</v>
      </c>
      <c r="N119" s="76">
        <f>'Data Export'!L96</f>
        <v>0</v>
      </c>
      <c r="O119" s="77">
        <f>'Data Export'!P96</f>
        <v>0</v>
      </c>
      <c r="P119" s="77">
        <f>'Data Export'!Q96</f>
        <v>1</v>
      </c>
      <c r="Q119" s="77">
        <f>'Data Export'!R96</f>
        <v>0</v>
      </c>
      <c r="R119" s="77">
        <f t="shared" si="56"/>
        <v>1</v>
      </c>
      <c r="S119" s="77">
        <f t="shared" si="57"/>
        <v>1</v>
      </c>
      <c r="T119" s="80">
        <f>'Data Export'!Z96</f>
        <v>0</v>
      </c>
      <c r="U119" s="80">
        <f>'Data Export'!AA96</f>
        <v>0</v>
      </c>
      <c r="V119" s="81">
        <f>'Data Export'!AH96</f>
        <v>1453012</v>
      </c>
      <c r="W119" s="81">
        <f t="shared" si="32"/>
        <v>1453012</v>
      </c>
      <c r="X119" s="81">
        <f>'Data Export'!AI96</f>
        <v>449.21875</v>
      </c>
      <c r="Y119" s="81">
        <f t="shared" si="33"/>
        <v>46000</v>
      </c>
      <c r="Z119" s="81">
        <f>'Data Export'!AJ96</f>
        <v>1065.6640625</v>
      </c>
      <c r="AA119" s="81">
        <f t="shared" si="34"/>
        <v>109124</v>
      </c>
      <c r="AB119" s="81">
        <f>'Data Export'!AO96</f>
        <v>0</v>
      </c>
      <c r="AC119" s="81">
        <f t="shared" si="35"/>
        <v>0</v>
      </c>
      <c r="AD119" s="77">
        <f>'Data Export'!AK96</f>
        <v>95.17</v>
      </c>
      <c r="AE119" s="77">
        <f>'Data Export'!AL96</f>
        <v>88.8</v>
      </c>
      <c r="AF119" s="81">
        <f>'Data Export'!AN96</f>
        <v>14189.5703125</v>
      </c>
      <c r="AG119" s="81">
        <f t="shared" si="36"/>
        <v>15133.873873873874</v>
      </c>
      <c r="AH119" s="80">
        <f t="shared" si="37"/>
        <v>1.4895545151450664</v>
      </c>
      <c r="AI119" s="83">
        <f>'Data Export'!AS96</f>
        <v>101</v>
      </c>
      <c r="AJ119" s="84">
        <f t="shared" si="38"/>
        <v>99.499887962341305</v>
      </c>
      <c r="AK119" s="84">
        <f t="shared" si="39"/>
        <v>76.390541483647738</v>
      </c>
      <c r="AL119" s="84">
        <f t="shared" si="40"/>
        <v>0</v>
      </c>
      <c r="AM119" s="84">
        <f>IF($B$5="No",IF($B$3='Funding Weight Adjustments'!$D$2,$B$14*N119*AI119,IF($B$3='Funding Weight Adjustments'!$E$2,$B$14*N119*AI119,IF($B$3='Funding Weight Adjustments'!$B$2,$B$15*T119*AI119+$B$16*U119*AI119,IF($B$3='Funding Weight Adjustments'!$C$2,$B$15*T119*AI119+$B$16*U119*AI119,IF($B$3='Funding Weight Adjustments'!$H$2,$B$14*N119*AI119,IF($B$3='Funding Weight Adjustments'!$I$2,$B$14*N119*AI119,IF($B$3='Funding Weight Adjustments'!$F$2,$B$15*T119*AI119+$B$16*U119*AI119,IF($B$3='Funding Weight Adjustments'!$G$2,$B$15*T119*AI119+$B$16*U119*AI119)))))))),IF($B$5="Sparsity&lt;100",IF(R119=0,0,IF($B$3='Funding Weight Adjustments'!$D$2,$B$14*N119*AI119,IF($B$3='Funding Weight Adjustments'!$E$2,$B$14*N119*AI119,IF($B$3='Funding Weight Adjustments'!$B$2,$B$15*T119*AI119+$B$16*U119*AI119,IF($B$3='Funding Weight Adjustments'!$C$2,$B$15*T119*AI119+$B$16*U119*AI119,IF($B$3='Funding Weight Adjustments'!$H$2,$B$14*N119*AI119,IF($B$3='Funding Weight Adjustments'!$I$2,$B$14*N119*AI119,IF($B$3='Funding Weight Adjustments'!$F$2,$B$15*T119*AI119+$B$16*U119*AI119,IF($B$3='Funding Weight Adjustments'!$G$2,$B$15*T119*AI119+$B$16*U119*AI119))))))))),IF($B$5="Sparsity&lt;55",IF(S119=0,0,IF($B$3='Funding Weight Adjustments'!$D$2,$B$14*N119*AI119,IF($B$3='Funding Weight Adjustments'!$E$2,$B$14*N119*AI119,IF($B$3='Funding Weight Adjustments'!$B$2,$B$15*T119*AI119+$B$16*U119*AI119,IF($B$3='Funding Weight Adjustments'!$C$2,$B$15*T119*AI119+$B$16*U119*AI119,IF($B$3='Funding Weight Adjustments'!$H$2,$B$14*N119*AI119,IF($B$3='Funding Weight Adjustments'!$I$2,$B$14*N119*AI119,IF($B$3='Funding Weight Adjustments'!$F$2,$B$15*T119*AI119+$B$16*U119*AI119,IF($B$3='Funding Weight Adjustments'!$G$2,$B$15*T119*AI119+$B$16*U119*AI119))))))))))))</f>
        <v>0</v>
      </c>
      <c r="AN119" s="84">
        <f t="shared" si="41"/>
        <v>17.170000000000002</v>
      </c>
      <c r="AO119" s="84">
        <f t="shared" si="58"/>
        <v>193.06042944598903</v>
      </c>
      <c r="AP119" s="84">
        <f t="shared" si="42"/>
        <v>103.50942238404068</v>
      </c>
      <c r="AQ119" s="85">
        <f t="shared" si="43"/>
        <v>12983.243158423844</v>
      </c>
      <c r="AR119" s="86">
        <f t="shared" si="44"/>
        <v>1.2778782636243942</v>
      </c>
      <c r="AS119" s="85">
        <f>IF(AO119="-","-",IF($B$3='Funding Weight Adjustments'!$D$2,AI119*$E$14,IF($B$3='Funding Weight Adjustments'!$E$2,AP119*$E$14,IF($B$3='Funding Weight Adjustments'!$B$2,AI119*$E$14,IF(Simulation!$B$3='Funding Weight Adjustments'!$C$2,AP119*$E$14,IF($B$3='Funding Weight Adjustments'!$H$2,AI119*$E$14,IF($B$3='Funding Weight Adjustments'!$I$2,AP119*$E$14,IF($B$3='Funding Weight Adjustments'!$F$2,AI119*$E$14,IF(Simulation!$B$3='Funding Weight Adjustments'!$G$2,AP119*$E$14)))))))))</f>
        <v>199773.1852011985</v>
      </c>
      <c r="AT119" s="85">
        <f t="shared" si="45"/>
        <v>46000</v>
      </c>
      <c r="AU119" s="85">
        <f t="shared" si="46"/>
        <v>0</v>
      </c>
      <c r="AV119" s="85">
        <f>IF(AO119="-","-",IF($B$3='Funding Weight Adjustments'!$D$2,AO119*$E$16,IF($B$3='Funding Weight Adjustments'!$E$2,AO119*$E$16,IF($B$3='Funding Weight Adjustments'!$B$2,AO119*$E$16,IF(Simulation!$B$3='Funding Weight Adjustments'!$C$2,AO119*$E$16,IF($B$3='Funding Weight Adjustments'!$H$2,AO119*$E$16,IF($B$3='Funding Weight Adjustments'!$I$2,AO119*$E$16,IF($B$3='Funding Weight Adjustments'!$F$2,AO119*$E$16,IF(Simulation!$B$3='Funding Weight Adjustments'!$G$2,AO119*$E$16)))))))))</f>
        <v>1661466.9523393444</v>
      </c>
      <c r="AW119" s="85">
        <f t="shared" si="47"/>
        <v>1907240.137540543</v>
      </c>
      <c r="AX119" s="85">
        <f t="shared" si="48"/>
        <v>1950.910011730454</v>
      </c>
      <c r="AY119" s="85">
        <f t="shared" si="49"/>
        <v>449.21875</v>
      </c>
      <c r="AZ119" s="85">
        <f t="shared" si="50"/>
        <v>0</v>
      </c>
      <c r="BA119" s="85">
        <f t="shared" si="51"/>
        <v>16225.263206438909</v>
      </c>
      <c r="BB119" s="85">
        <f t="shared" si="52"/>
        <v>18625.391968169362</v>
      </c>
      <c r="BC119" s="85">
        <f t="shared" si="53"/>
        <v>4435.8216556693624</v>
      </c>
      <c r="BD119" s="85">
        <f t="shared" si="54"/>
        <v>17371.521317829138</v>
      </c>
      <c r="BE119" s="86">
        <f t="shared" si="55"/>
        <v>1.7097954052981434</v>
      </c>
    </row>
    <row r="120" spans="1:57" x14ac:dyDescent="0.3">
      <c r="A120" s="76" t="str">
        <f>'Data Export'!A97</f>
        <v>T138</v>
      </c>
      <c r="B120" s="76" t="str">
        <f>'Data Export'!B97</f>
        <v>New Haven</v>
      </c>
      <c r="C120" s="76" t="str">
        <f>'Data Export'!C97</f>
        <v>1</v>
      </c>
      <c r="D120" s="76" t="str">
        <f>'Data Export'!D97</f>
        <v>Addison Northeast SU</v>
      </c>
      <c r="E120" s="77">
        <f>'Data Export'!E97</f>
        <v>97.4</v>
      </c>
      <c r="F120" s="78">
        <f>'Data Export'!AU97</f>
        <v>0.1462</v>
      </c>
      <c r="G120" s="78">
        <f>'Data Export'!AT97</f>
        <v>1.1399999999999999</v>
      </c>
      <c r="H120" s="79">
        <f>'Data Export'!AR97</f>
        <v>14.5</v>
      </c>
      <c r="I120" s="79">
        <f t="shared" si="31"/>
        <v>81.528833847045902</v>
      </c>
      <c r="J120" s="79">
        <f>'Data Export'!AV97</f>
        <v>18.951166152954102</v>
      </c>
      <c r="K120" s="79">
        <f>'Data Export'!AW97</f>
        <v>0</v>
      </c>
      <c r="L120" s="78">
        <f>'Data Export'!J97</f>
        <v>0.13239118456840515</v>
      </c>
      <c r="M120" s="78">
        <f>'Data Export'!K97</f>
        <v>3.7750758230686188E-2</v>
      </c>
      <c r="N120" s="76">
        <f>'Data Export'!L97</f>
        <v>1</v>
      </c>
      <c r="O120" s="77">
        <f>'Data Export'!P97</f>
        <v>0</v>
      </c>
      <c r="P120" s="77">
        <f>'Data Export'!Q97</f>
        <v>1</v>
      </c>
      <c r="Q120" s="77">
        <f>'Data Export'!R97</f>
        <v>0</v>
      </c>
      <c r="R120" s="77">
        <f t="shared" si="56"/>
        <v>1</v>
      </c>
      <c r="S120" s="77">
        <f t="shared" si="57"/>
        <v>1</v>
      </c>
      <c r="T120" s="80">
        <f>'Data Export'!Z97</f>
        <v>0</v>
      </c>
      <c r="U120" s="80">
        <f>'Data Export'!AA97</f>
        <v>0</v>
      </c>
      <c r="V120" s="81">
        <f>'Data Export'!AH97</f>
        <v>1763829.875</v>
      </c>
      <c r="W120" s="81">
        <f t="shared" si="32"/>
        <v>1763829.9164062501</v>
      </c>
      <c r="X120" s="81">
        <f>'Data Export'!AI97</f>
        <v>288.82955932617188</v>
      </c>
      <c r="Y120" s="81">
        <f t="shared" si="33"/>
        <v>28131.999078369143</v>
      </c>
      <c r="Z120" s="81">
        <f>'Data Export'!AJ97</f>
        <v>2932.2373046875</v>
      </c>
      <c r="AA120" s="81">
        <f t="shared" si="34"/>
        <v>285599.91347656253</v>
      </c>
      <c r="AB120" s="81">
        <f>'Data Export'!AO97</f>
        <v>0</v>
      </c>
      <c r="AC120" s="81">
        <f t="shared" si="35"/>
        <v>0</v>
      </c>
      <c r="AD120" s="77">
        <f>'Data Export'!AK97</f>
        <v>111.30000000000001</v>
      </c>
      <c r="AE120" s="77">
        <f>'Data Export'!AL97</f>
        <v>103.85</v>
      </c>
      <c r="AF120" s="81">
        <f>'Data Export'!AN97</f>
        <v>18109.13671875</v>
      </c>
      <c r="AG120" s="81">
        <f t="shared" si="36"/>
        <v>14234.280240054768</v>
      </c>
      <c r="AH120" s="80">
        <f t="shared" si="37"/>
        <v>1.4010118346510598</v>
      </c>
      <c r="AI120" s="83">
        <f>'Data Export'!AS97</f>
        <v>114.98</v>
      </c>
      <c r="AJ120" s="84">
        <f t="shared" si="38"/>
        <v>111.50876821517944</v>
      </c>
      <c r="AK120" s="84">
        <f t="shared" si="39"/>
        <v>48.418668281785934</v>
      </c>
      <c r="AL120" s="84">
        <f t="shared" si="40"/>
        <v>1.8011999999999999</v>
      </c>
      <c r="AM120" s="84">
        <f>IF($B$5="No",IF($B$3='Funding Weight Adjustments'!$D$2,$B$14*N120*AI120,IF($B$3='Funding Weight Adjustments'!$E$2,$B$14*N120*AI120,IF($B$3='Funding Weight Adjustments'!$B$2,$B$15*T120*AI120+$B$16*U120*AI120,IF($B$3='Funding Weight Adjustments'!$C$2,$B$15*T120*AI120+$B$16*U120*AI120,IF($B$3='Funding Weight Adjustments'!$H$2,$B$14*N120*AI120,IF($B$3='Funding Weight Adjustments'!$I$2,$B$14*N120*AI120,IF($B$3='Funding Weight Adjustments'!$F$2,$B$15*T120*AI120+$B$16*U120*AI120,IF($B$3='Funding Weight Adjustments'!$G$2,$B$15*T120*AI120+$B$16*U120*AI120)))))))),IF($B$5="Sparsity&lt;100",IF(R120=0,0,IF($B$3='Funding Weight Adjustments'!$D$2,$B$14*N120*AI120,IF($B$3='Funding Weight Adjustments'!$E$2,$B$14*N120*AI120,IF($B$3='Funding Weight Adjustments'!$B$2,$B$15*T120*AI120+$B$16*U120*AI120,IF($B$3='Funding Weight Adjustments'!$C$2,$B$15*T120*AI120+$B$16*U120*AI120,IF($B$3='Funding Weight Adjustments'!$H$2,$B$14*N120*AI120,IF($B$3='Funding Weight Adjustments'!$I$2,$B$14*N120*AI120,IF($B$3='Funding Weight Adjustments'!$F$2,$B$15*T120*AI120+$B$16*U120*AI120,IF($B$3='Funding Weight Adjustments'!$G$2,$B$15*T120*AI120+$B$16*U120*AI120))))))))),IF($B$5="Sparsity&lt;55",IF(S120=0,0,IF($B$3='Funding Weight Adjustments'!$D$2,$B$14*N120*AI120,IF($B$3='Funding Weight Adjustments'!$E$2,$B$14*N120*AI120,IF($B$3='Funding Weight Adjustments'!$B$2,$B$15*T120*AI120+$B$16*U120*AI120,IF($B$3='Funding Weight Adjustments'!$C$2,$B$15*T120*AI120+$B$16*U120*AI120,IF($B$3='Funding Weight Adjustments'!$H$2,$B$14*N120*AI120,IF($B$3='Funding Weight Adjustments'!$I$2,$B$14*N120*AI120,IF($B$3='Funding Weight Adjustments'!$F$2,$B$15*T120*AI120+$B$16*U120*AI120,IF($B$3='Funding Weight Adjustments'!$G$2,$B$15*T120*AI120+$B$16*U120*AI120))))))))))))</f>
        <v>0</v>
      </c>
      <c r="AN120" s="84">
        <f t="shared" si="41"/>
        <v>19.546600000000002</v>
      </c>
      <c r="AO120" s="84">
        <f t="shared" si="58"/>
        <v>181.27523649696539</v>
      </c>
      <c r="AP120" s="84">
        <f t="shared" si="42"/>
        <v>97.190786719868058</v>
      </c>
      <c r="AQ120" s="85">
        <f t="shared" si="43"/>
        <v>15209.569269054007</v>
      </c>
      <c r="AR120" s="86">
        <f t="shared" si="44"/>
        <v>1.4970048493163393</v>
      </c>
      <c r="AS120" s="85">
        <f>IF(AO120="-","-",IF($B$3='Funding Weight Adjustments'!$D$2,AI120*$E$14,IF($B$3='Funding Weight Adjustments'!$E$2,AP120*$E$14,IF($B$3='Funding Weight Adjustments'!$B$2,AI120*$E$14,IF(Simulation!$B$3='Funding Weight Adjustments'!$C$2,AP120*$E$14,IF($B$3='Funding Weight Adjustments'!$H$2,AI120*$E$14,IF($B$3='Funding Weight Adjustments'!$I$2,AP120*$E$14,IF($B$3='Funding Weight Adjustments'!$F$2,AI120*$E$14,IF(Simulation!$B$3='Funding Weight Adjustments'!$G$2,AP120*$E$14)))))))))</f>
        <v>187578.21836934536</v>
      </c>
      <c r="AT120" s="85">
        <f t="shared" si="45"/>
        <v>28131.999078369143</v>
      </c>
      <c r="AU120" s="85">
        <f t="shared" si="46"/>
        <v>0</v>
      </c>
      <c r="AV120" s="85">
        <f>IF(AO120="-","-",IF($B$3='Funding Weight Adjustments'!$D$2,AO120*$E$16,IF($B$3='Funding Weight Adjustments'!$E$2,AO120*$E$16,IF($B$3='Funding Weight Adjustments'!$B$2,AO120*$E$16,IF(Simulation!$B$3='Funding Weight Adjustments'!$C$2,AO120*$E$16,IF($B$3='Funding Weight Adjustments'!$H$2,AO120*$E$16,IF($B$3='Funding Weight Adjustments'!$I$2,AO120*$E$16,IF($B$3='Funding Weight Adjustments'!$F$2,AO120*$E$16,IF(Simulation!$B$3='Funding Weight Adjustments'!$G$2,AO120*$E$16)))))))))</f>
        <v>1560044.2596211385</v>
      </c>
      <c r="AW120" s="85">
        <f t="shared" si="47"/>
        <v>1775754.4770688529</v>
      </c>
      <c r="AX120" s="85">
        <f t="shared" si="48"/>
        <v>1925.85439804256</v>
      </c>
      <c r="AY120" s="85">
        <f t="shared" si="49"/>
        <v>288.82955932617188</v>
      </c>
      <c r="AZ120" s="85">
        <f t="shared" si="50"/>
        <v>0</v>
      </c>
      <c r="BA120" s="85">
        <f t="shared" si="51"/>
        <v>16016.881515617437</v>
      </c>
      <c r="BB120" s="85">
        <f t="shared" si="52"/>
        <v>18231.565472986167</v>
      </c>
      <c r="BC120" s="85">
        <f t="shared" si="53"/>
        <v>122.42875423616715</v>
      </c>
      <c r="BD120" s="85">
        <f t="shared" si="54"/>
        <v>15332.261563921142</v>
      </c>
      <c r="BE120" s="86">
        <f t="shared" si="55"/>
        <v>1.5090808625906635</v>
      </c>
    </row>
    <row r="121" spans="1:57" x14ac:dyDescent="0.3">
      <c r="A121" s="76" t="str">
        <f>'Data Export'!A98</f>
        <v>T139</v>
      </c>
      <c r="B121" s="76" t="str">
        <f>'Data Export'!B98</f>
        <v>Newport City</v>
      </c>
      <c r="C121" s="76" t="str">
        <f>'Data Export'!C98</f>
        <v>31</v>
      </c>
      <c r="D121" s="76" t="str">
        <f>'Data Export'!D98</f>
        <v>North Country SU</v>
      </c>
      <c r="E121" s="77">
        <f>'Data Export'!E98</f>
        <v>383.03000000000003</v>
      </c>
      <c r="F121" s="78">
        <f>'Data Export'!AU98</f>
        <v>0.39360000000000001</v>
      </c>
      <c r="G121" s="78">
        <f>'Data Export'!AT98</f>
        <v>0</v>
      </c>
      <c r="H121" s="79">
        <f>'Data Export'!AR98</f>
        <v>60.29</v>
      </c>
      <c r="I121" s="79">
        <f t="shared" si="31"/>
        <v>255.69616821289063</v>
      </c>
      <c r="J121" s="79">
        <f>'Data Export'!AV98</f>
        <v>38.333831787109375</v>
      </c>
      <c r="K121" s="79">
        <f>'Data Export'!AW98</f>
        <v>0</v>
      </c>
      <c r="L121" s="78">
        <f>'Data Export'!J98</f>
        <v>0.13323336839675903</v>
      </c>
      <c r="M121" s="78">
        <f>'Data Export'!K98</f>
        <v>0.12392780184745789</v>
      </c>
      <c r="N121" s="76">
        <f>'Data Export'!L98</f>
        <v>0</v>
      </c>
      <c r="O121" s="77">
        <f>'Data Export'!P98</f>
        <v>0</v>
      </c>
      <c r="P121" s="77">
        <f>'Data Export'!Q98</f>
        <v>0</v>
      </c>
      <c r="Q121" s="77">
        <f>'Data Export'!R98</f>
        <v>0</v>
      </c>
      <c r="R121" s="77">
        <f t="shared" si="56"/>
        <v>0</v>
      </c>
      <c r="S121" s="77">
        <f t="shared" si="57"/>
        <v>0</v>
      </c>
      <c r="T121" s="80">
        <f>'Data Export'!Z98</f>
        <v>0</v>
      </c>
      <c r="U121" s="80">
        <f>'Data Export'!AA98</f>
        <v>0</v>
      </c>
      <c r="V121" s="81">
        <f>'Data Export'!AH98</f>
        <v>5338103</v>
      </c>
      <c r="W121" s="81">
        <f t="shared" si="32"/>
        <v>5388901.0633300785</v>
      </c>
      <c r="X121" s="81">
        <f>'Data Export'!AI98</f>
        <v>1746.017333984375</v>
      </c>
      <c r="Y121" s="81">
        <f t="shared" si="33"/>
        <v>668777.01943603519</v>
      </c>
      <c r="Z121" s="81">
        <f>'Data Export'!AJ98</f>
        <v>1993.7060546875</v>
      </c>
      <c r="AA121" s="81">
        <f t="shared" si="34"/>
        <v>763649.23012695322</v>
      </c>
      <c r="AB121" s="81">
        <f>'Data Export'!AO98</f>
        <v>132.6214599609375</v>
      </c>
      <c r="AC121" s="81">
        <f t="shared" si="35"/>
        <v>50797.997808837892</v>
      </c>
      <c r="AD121" s="77">
        <f>'Data Export'!AK98</f>
        <v>353.43</v>
      </c>
      <c r="AE121" s="77">
        <f>'Data Export'!AL98</f>
        <v>329.77</v>
      </c>
      <c r="AF121" s="81">
        <f>'Data Export'!AN98</f>
        <v>14069.1357421875</v>
      </c>
      <c r="AG121" s="81">
        <f t="shared" si="36"/>
        <v>14025.690127067732</v>
      </c>
      <c r="AH121" s="80">
        <f t="shared" si="37"/>
        <v>1.3804813117192649</v>
      </c>
      <c r="AI121" s="83">
        <f>'Data Export'!AS98</f>
        <v>354.32</v>
      </c>
      <c r="AJ121" s="84">
        <f t="shared" si="38"/>
        <v>330.58018131103518</v>
      </c>
      <c r="AK121" s="84">
        <f t="shared" si="39"/>
        <v>386.44558731114967</v>
      </c>
      <c r="AL121" s="84">
        <f t="shared" si="40"/>
        <v>0</v>
      </c>
      <c r="AM121" s="84">
        <f>IF($B$5="No",IF($B$3='Funding Weight Adjustments'!$D$2,$B$14*N121*AI121,IF($B$3='Funding Weight Adjustments'!$E$2,$B$14*N121*AI121,IF($B$3='Funding Weight Adjustments'!$B$2,$B$15*T121*AI121+$B$16*U121*AI121,IF($B$3='Funding Weight Adjustments'!$C$2,$B$15*T121*AI121+$B$16*U121*AI121,IF($B$3='Funding Weight Adjustments'!$H$2,$B$14*N121*AI121,IF($B$3='Funding Weight Adjustments'!$I$2,$B$14*N121*AI121,IF($B$3='Funding Weight Adjustments'!$F$2,$B$15*T121*AI121+$B$16*U121*AI121,IF($B$3='Funding Weight Adjustments'!$G$2,$B$15*T121*AI121+$B$16*U121*AI121)))))))),IF($B$5="Sparsity&lt;100",IF(R121=0,0,IF($B$3='Funding Weight Adjustments'!$D$2,$B$14*N121*AI121,IF($B$3='Funding Weight Adjustments'!$E$2,$B$14*N121*AI121,IF($B$3='Funding Weight Adjustments'!$B$2,$B$15*T121*AI121+$B$16*U121*AI121,IF($B$3='Funding Weight Adjustments'!$C$2,$B$15*T121*AI121+$B$16*U121*AI121,IF($B$3='Funding Weight Adjustments'!$H$2,$B$14*N121*AI121,IF($B$3='Funding Weight Adjustments'!$I$2,$B$14*N121*AI121,IF($B$3='Funding Weight Adjustments'!$F$2,$B$15*T121*AI121+$B$16*U121*AI121,IF($B$3='Funding Weight Adjustments'!$G$2,$B$15*T121*AI121+$B$16*U121*AI121))))))))),IF($B$5="Sparsity&lt;55",IF(S121=0,0,IF($B$3='Funding Weight Adjustments'!$D$2,$B$14*N121*AI121,IF($B$3='Funding Weight Adjustments'!$E$2,$B$14*N121*AI121,IF($B$3='Funding Weight Adjustments'!$B$2,$B$15*T121*AI121+$B$16*U121*AI121,IF($B$3='Funding Weight Adjustments'!$C$2,$B$15*T121*AI121+$B$16*U121*AI121,IF($B$3='Funding Weight Adjustments'!$H$2,$B$14*N121*AI121,IF($B$3='Funding Weight Adjustments'!$I$2,$B$14*N121*AI121,IF($B$3='Funding Weight Adjustments'!$F$2,$B$15*T121*AI121+$B$16*U121*AI121,IF($B$3='Funding Weight Adjustments'!$G$2,$B$15*T121*AI121+$B$16*U121*AI121))))))))))))</f>
        <v>0</v>
      </c>
      <c r="AN121" s="84">
        <f t="shared" si="41"/>
        <v>0</v>
      </c>
      <c r="AO121" s="84">
        <f t="shared" si="58"/>
        <v>717.02576862218484</v>
      </c>
      <c r="AP121" s="84">
        <f t="shared" si="42"/>
        <v>384.43363747576655</v>
      </c>
      <c r="AQ121" s="85">
        <f t="shared" si="43"/>
        <v>12031.340086609061</v>
      </c>
      <c r="AR121" s="86">
        <f t="shared" si="44"/>
        <v>1.1841870163985297</v>
      </c>
      <c r="AS121" s="85">
        <f>IF(AO121="-","-",IF($B$3='Funding Weight Adjustments'!$D$2,AI121*$E$14,IF($B$3='Funding Weight Adjustments'!$E$2,AP121*$E$14,IF($B$3='Funding Weight Adjustments'!$B$2,AI121*$E$14,IF(Simulation!$B$3='Funding Weight Adjustments'!$C$2,AP121*$E$14,IF($B$3='Funding Weight Adjustments'!$H$2,AI121*$E$14,IF($B$3='Funding Weight Adjustments'!$I$2,AP121*$E$14,IF($B$3='Funding Weight Adjustments'!$F$2,AI121*$E$14,IF(Simulation!$B$3='Funding Weight Adjustments'!$G$2,AP121*$E$14)))))))))</f>
        <v>741956.92032822943</v>
      </c>
      <c r="AT121" s="85">
        <f t="shared" si="45"/>
        <v>668777.01943603519</v>
      </c>
      <c r="AU121" s="85">
        <f t="shared" si="46"/>
        <v>50797.997808837892</v>
      </c>
      <c r="AV121" s="85">
        <f>IF(AO121="-","-",IF($B$3='Funding Weight Adjustments'!$D$2,AO121*$E$16,IF($B$3='Funding Weight Adjustments'!$E$2,AO121*$E$16,IF($B$3='Funding Weight Adjustments'!$B$2,AO121*$E$16,IF(Simulation!$B$3='Funding Weight Adjustments'!$C$2,AO121*$E$16,IF($B$3='Funding Weight Adjustments'!$H$2,AO121*$E$16,IF($B$3='Funding Weight Adjustments'!$I$2,AO121*$E$16,IF($B$3='Funding Weight Adjustments'!$F$2,AO121*$E$16,IF(Simulation!$B$3='Funding Weight Adjustments'!$G$2,AO121*$E$16)))))))))</f>
        <v>6170682.5265027285</v>
      </c>
      <c r="AW121" s="85">
        <f t="shared" si="47"/>
        <v>7632214.4640758308</v>
      </c>
      <c r="AX121" s="85">
        <f t="shared" si="48"/>
        <v>1937.0726061358885</v>
      </c>
      <c r="AY121" s="85">
        <f t="shared" si="49"/>
        <v>1746.017333984375</v>
      </c>
      <c r="AZ121" s="85">
        <f t="shared" si="50"/>
        <v>132.6214599609375</v>
      </c>
      <c r="BA121" s="85">
        <f t="shared" si="51"/>
        <v>16110.180733892197</v>
      </c>
      <c r="BB121" s="85">
        <f t="shared" si="52"/>
        <v>19925.892133973397</v>
      </c>
      <c r="BC121" s="85">
        <f t="shared" si="53"/>
        <v>5856.756391785897</v>
      </c>
      <c r="BD121" s="85">
        <f t="shared" si="54"/>
        <v>17866.712390332515</v>
      </c>
      <c r="BE121" s="86">
        <f t="shared" ref="BE121:BE152" si="59">IF(BD121="-","-",BD121/$E$17)</f>
        <v>1.758534684087846</v>
      </c>
    </row>
    <row r="122" spans="1:57" x14ac:dyDescent="0.3">
      <c r="A122" s="76" t="str">
        <f>'Data Export'!A99</f>
        <v>T140</v>
      </c>
      <c r="B122" s="76" t="str">
        <f>'Data Export'!B99</f>
        <v>Newport Town</v>
      </c>
      <c r="C122" s="76" t="str">
        <f>'Data Export'!C99</f>
        <v>31</v>
      </c>
      <c r="D122" s="76" t="str">
        <f>'Data Export'!D99</f>
        <v>North Country SU</v>
      </c>
      <c r="E122" s="77">
        <f>'Data Export'!E99</f>
        <v>138.35</v>
      </c>
      <c r="F122" s="78">
        <f>'Data Export'!AU99</f>
        <v>0.25869999999999999</v>
      </c>
      <c r="G122" s="78">
        <f>'Data Export'!AT99</f>
        <v>0</v>
      </c>
      <c r="H122" s="79">
        <f>'Data Export'!AR99</f>
        <v>14.5</v>
      </c>
      <c r="I122" s="79">
        <f t="shared" si="31"/>
        <v>105.44297363281248</v>
      </c>
      <c r="J122" s="79">
        <f>'Data Export'!AV99</f>
        <v>20.0770263671875</v>
      </c>
      <c r="K122" s="79">
        <f>'Data Export'!AW99</f>
        <v>0</v>
      </c>
      <c r="L122" s="78">
        <f>'Data Export'!J99</f>
        <v>0.1945517361164093</v>
      </c>
      <c r="M122" s="78">
        <f>'Data Export'!K99</f>
        <v>7.1328431367874146E-2</v>
      </c>
      <c r="N122" s="76">
        <f>'Data Export'!L99</f>
        <v>0</v>
      </c>
      <c r="O122" s="77">
        <f>'Data Export'!P99</f>
        <v>0</v>
      </c>
      <c r="P122" s="77">
        <f>'Data Export'!Q99</f>
        <v>1</v>
      </c>
      <c r="Q122" s="77">
        <f>'Data Export'!R99</f>
        <v>0</v>
      </c>
      <c r="R122" s="77">
        <f t="shared" si="56"/>
        <v>1</v>
      </c>
      <c r="S122" s="77">
        <f t="shared" si="57"/>
        <v>1</v>
      </c>
      <c r="T122" s="80">
        <f>'Data Export'!Z99</f>
        <v>0</v>
      </c>
      <c r="U122" s="80">
        <f>'Data Export'!AA99</f>
        <v>1</v>
      </c>
      <c r="V122" s="81">
        <f>'Data Export'!AH99</f>
        <v>2528266</v>
      </c>
      <c r="W122" s="81">
        <f t="shared" si="32"/>
        <v>2571800.0394531251</v>
      </c>
      <c r="X122" s="81">
        <f>'Data Export'!AI99</f>
        <v>979.40728759765625</v>
      </c>
      <c r="Y122" s="81">
        <f t="shared" si="33"/>
        <v>135500.99823913575</v>
      </c>
      <c r="Z122" s="81">
        <f>'Data Export'!AJ99</f>
        <v>3117.080078125</v>
      </c>
      <c r="AA122" s="81">
        <f t="shared" si="34"/>
        <v>431248.02880859375</v>
      </c>
      <c r="AB122" s="81">
        <f>'Data Export'!AO99</f>
        <v>314.66571044921875</v>
      </c>
      <c r="AC122" s="81">
        <f t="shared" si="35"/>
        <v>43534.001040649411</v>
      </c>
      <c r="AD122" s="77">
        <f>'Data Export'!AK99</f>
        <v>144.46</v>
      </c>
      <c r="AE122" s="77">
        <f>'Data Export'!AL99</f>
        <v>134.79</v>
      </c>
      <c r="AF122" s="81">
        <f>'Data Export'!AN99</f>
        <v>18589.0859375</v>
      </c>
      <c r="AG122" s="81">
        <f t="shared" si="36"/>
        <v>15880.644043657034</v>
      </c>
      <c r="AH122" s="80">
        <f t="shared" si="37"/>
        <v>1.5630555161079758</v>
      </c>
      <c r="AI122" s="83">
        <f>'Data Export'!AS99</f>
        <v>140.01999999999998</v>
      </c>
      <c r="AJ122" s="84">
        <f t="shared" si="38"/>
        <v>136.8077160644531</v>
      </c>
      <c r="AK122" s="84">
        <f t="shared" si="39"/>
        <v>105.11470375324583</v>
      </c>
      <c r="AL122" s="84">
        <f t="shared" si="40"/>
        <v>0</v>
      </c>
      <c r="AM122" s="84">
        <f>IF($B$5="No",IF($B$3='Funding Weight Adjustments'!$D$2,$B$14*N122*AI122,IF($B$3='Funding Weight Adjustments'!$E$2,$B$14*N122*AI122,IF($B$3='Funding Weight Adjustments'!$B$2,$B$15*T122*AI122+$B$16*U122*AI122,IF($B$3='Funding Weight Adjustments'!$C$2,$B$15*T122*AI122+$B$16*U122*AI122,IF($B$3='Funding Weight Adjustments'!$H$2,$B$14*N122*AI122,IF($B$3='Funding Weight Adjustments'!$I$2,$B$14*N122*AI122,IF($B$3='Funding Weight Adjustments'!$F$2,$B$15*T122*AI122+$B$16*U122*AI122,IF($B$3='Funding Weight Adjustments'!$G$2,$B$15*T122*AI122+$B$16*U122*AI122)))))))),IF($B$5="Sparsity&lt;100",IF(R122=0,0,IF($B$3='Funding Weight Adjustments'!$D$2,$B$14*N122*AI122,IF($B$3='Funding Weight Adjustments'!$E$2,$B$14*N122*AI122,IF($B$3='Funding Weight Adjustments'!$B$2,$B$15*T122*AI122+$B$16*U122*AI122,IF($B$3='Funding Weight Adjustments'!$C$2,$B$15*T122*AI122+$B$16*U122*AI122,IF($B$3='Funding Weight Adjustments'!$H$2,$B$14*N122*AI122,IF($B$3='Funding Weight Adjustments'!$I$2,$B$14*N122*AI122,IF($B$3='Funding Weight Adjustments'!$F$2,$B$15*T122*AI122+$B$16*U122*AI122,IF($B$3='Funding Weight Adjustments'!$G$2,$B$15*T122*AI122+$B$16*U122*AI122))))))))),IF($B$5="Sparsity&lt;55",IF(S122=0,0,IF($B$3='Funding Weight Adjustments'!$D$2,$B$14*N122*AI122,IF($B$3='Funding Weight Adjustments'!$E$2,$B$14*N122*AI122,IF($B$3='Funding Weight Adjustments'!$B$2,$B$15*T122*AI122+$B$16*U122*AI122,IF($B$3='Funding Weight Adjustments'!$C$2,$B$15*T122*AI122+$B$16*U122*AI122,IF($B$3='Funding Weight Adjustments'!$H$2,$B$14*N122*AI122,IF($B$3='Funding Weight Adjustments'!$I$2,$B$14*N122*AI122,IF($B$3='Funding Weight Adjustments'!$F$2,$B$15*T122*AI122+$B$16*U122*AI122,IF($B$3='Funding Weight Adjustments'!$G$2,$B$15*T122*AI122+$B$16*U122*AI122))))))))))))</f>
        <v>16.802399999999999</v>
      </c>
      <c r="AN122" s="84">
        <f t="shared" si="41"/>
        <v>23.8034</v>
      </c>
      <c r="AO122" s="84">
        <f t="shared" si="58"/>
        <v>282.52821981769893</v>
      </c>
      <c r="AP122" s="84">
        <f t="shared" si="42"/>
        <v>151.47761208468015</v>
      </c>
      <c r="AQ122" s="85">
        <f t="shared" si="43"/>
        <v>14131.144405999112</v>
      </c>
      <c r="AR122" s="86">
        <f t="shared" si="44"/>
        <v>1.3908606698818022</v>
      </c>
      <c r="AS122" s="85">
        <f>IF(AO122="-","-",IF($B$3='Funding Weight Adjustments'!$D$2,AI122*$E$14,IF($B$3='Funding Weight Adjustments'!$E$2,AP122*$E$14,IF($B$3='Funding Weight Adjustments'!$B$2,AI122*$E$14,IF(Simulation!$B$3='Funding Weight Adjustments'!$C$2,AP122*$E$14,IF($B$3='Funding Weight Adjustments'!$H$2,AI122*$E$14,IF($B$3='Funding Weight Adjustments'!$I$2,AP122*$E$14,IF($B$3='Funding Weight Adjustments'!$F$2,AI122*$E$14,IF(Simulation!$B$3='Funding Weight Adjustments'!$G$2,AP122*$E$14)))))))))</f>
        <v>292351.7913234327</v>
      </c>
      <c r="AT122" s="85">
        <f t="shared" si="45"/>
        <v>135500.99823913575</v>
      </c>
      <c r="AU122" s="85">
        <f t="shared" si="46"/>
        <v>43534.001040649411</v>
      </c>
      <c r="AV122" s="85">
        <f>IF(AO122="-","-",IF($B$3='Funding Weight Adjustments'!$D$2,AO122*$E$16,IF($B$3='Funding Weight Adjustments'!$E$2,AO122*$E$16,IF($B$3='Funding Weight Adjustments'!$B$2,AO122*$E$16,IF(Simulation!$B$3='Funding Weight Adjustments'!$C$2,AO122*$E$16,IF($B$3='Funding Weight Adjustments'!$H$2,AO122*$E$16,IF($B$3='Funding Weight Adjustments'!$I$2,AO122*$E$16,IF($B$3='Funding Weight Adjustments'!$F$2,AO122*$E$16,IF(Simulation!$B$3='Funding Weight Adjustments'!$G$2,AO122*$E$16)))))))))</f>
        <v>2431421.610722647</v>
      </c>
      <c r="AW122" s="85">
        <f t="shared" si="47"/>
        <v>2902808.4013258647</v>
      </c>
      <c r="AX122" s="85">
        <f t="shared" si="48"/>
        <v>2113.1318491032362</v>
      </c>
      <c r="AY122" s="85">
        <f t="shared" si="49"/>
        <v>979.40728759765636</v>
      </c>
      <c r="AZ122" s="85">
        <f t="shared" si="50"/>
        <v>314.66571044921875</v>
      </c>
      <c r="BA122" s="85">
        <f t="shared" si="51"/>
        <v>17574.42436373435</v>
      </c>
      <c r="BB122" s="85">
        <f t="shared" si="52"/>
        <v>20981.629210884457</v>
      </c>
      <c r="BC122" s="85">
        <f t="shared" si="53"/>
        <v>2392.5432733844573</v>
      </c>
      <c r="BD122" s="85">
        <f t="shared" si="54"/>
        <v>16316.340999193999</v>
      </c>
      <c r="BE122" s="86">
        <f t="shared" si="59"/>
        <v>1.6059390747238187</v>
      </c>
    </row>
    <row r="123" spans="1:57" x14ac:dyDescent="0.3">
      <c r="A123" s="76" t="str">
        <f>'Data Export'!A100</f>
        <v>T141</v>
      </c>
      <c r="B123" s="76" t="str">
        <f>'Data Export'!B100</f>
        <v>North Bennington ID</v>
      </c>
      <c r="C123" s="76" t="str">
        <f>'Data Export'!C100</f>
        <v>5</v>
      </c>
      <c r="D123" s="76" t="str">
        <f>'Data Export'!D100</f>
        <v>Southwest Vermont SU</v>
      </c>
      <c r="E123" s="77">
        <f>'Data Export'!E100</f>
        <v>165</v>
      </c>
      <c r="F123" s="78">
        <f>'Data Export'!AU100</f>
        <v>0.21679999999999996</v>
      </c>
      <c r="G123" s="78">
        <f>'Data Export'!AT100</f>
        <v>0</v>
      </c>
      <c r="H123" s="79">
        <f>'Data Export'!AR100</f>
        <v>37.5</v>
      </c>
      <c r="I123" s="79">
        <f t="shared" si="31"/>
        <v>48.692100524902344</v>
      </c>
      <c r="J123" s="79">
        <f>'Data Export'!AV100</f>
        <v>34.310176849365234</v>
      </c>
      <c r="K123" s="79">
        <f>'Data Export'!AW100</f>
        <v>41.747722625732422</v>
      </c>
      <c r="L123" s="78">
        <f>'Data Export'!J100</f>
        <v>6.0277201235294342E-2</v>
      </c>
      <c r="M123" s="78">
        <f>'Data Export'!K100</f>
        <v>1.2608994729816914E-2</v>
      </c>
      <c r="N123" s="76">
        <f>'Data Export'!L100</f>
        <v>0</v>
      </c>
      <c r="O123" s="77">
        <f>'Data Export'!P100</f>
        <v>0</v>
      </c>
      <c r="P123" s="77">
        <f>'Data Export'!Q100</f>
        <v>0</v>
      </c>
      <c r="Q123" s="77">
        <f>'Data Export'!R100</f>
        <v>0</v>
      </c>
      <c r="R123" s="77">
        <f t="shared" si="56"/>
        <v>0</v>
      </c>
      <c r="S123" s="77">
        <f t="shared" si="57"/>
        <v>0</v>
      </c>
      <c r="T123" s="80">
        <f>'Data Export'!Z100</f>
        <v>0</v>
      </c>
      <c r="U123" s="80">
        <f>'Data Export'!AA100</f>
        <v>0</v>
      </c>
      <c r="V123" s="81">
        <f>'Data Export'!AH100</f>
        <v>2569114</v>
      </c>
      <c r="W123" s="81">
        <f t="shared" si="32"/>
        <v>2569905.9375</v>
      </c>
      <c r="X123" s="81">
        <f>'Data Export'!AI100</f>
        <v>0</v>
      </c>
      <c r="Y123" s="81">
        <f t="shared" si="33"/>
        <v>0</v>
      </c>
      <c r="Z123" s="81">
        <f>'Data Export'!AJ100</f>
        <v>1105.0908203125</v>
      </c>
      <c r="AA123" s="81">
        <f t="shared" si="34"/>
        <v>182339.9853515625</v>
      </c>
      <c r="AB123" s="81">
        <f>'Data Export'!AO100</f>
        <v>4.8000001907348633</v>
      </c>
      <c r="AC123" s="81">
        <f t="shared" si="35"/>
        <v>792.00003147125244</v>
      </c>
      <c r="AD123" s="77">
        <f>'Data Export'!AK100</f>
        <v>149.69999999999999</v>
      </c>
      <c r="AE123" s="77">
        <f>'Data Export'!AL100</f>
        <v>139.68</v>
      </c>
      <c r="AF123" s="81">
        <f>'Data Export'!AN100</f>
        <v>15575.1875</v>
      </c>
      <c r="AG123" s="81">
        <f t="shared" si="36"/>
        <v>17093.112486744252</v>
      </c>
      <c r="AH123" s="80">
        <f t="shared" si="37"/>
        <v>1.6823929612937256</v>
      </c>
      <c r="AI123" s="83">
        <f>'Data Export'!AS100</f>
        <v>162.25</v>
      </c>
      <c r="AJ123" s="84">
        <f t="shared" si="38"/>
        <v>158.24088520050049</v>
      </c>
      <c r="AK123" s="84">
        <f t="shared" si="39"/>
        <v>101.89067301706145</v>
      </c>
      <c r="AL123" s="84">
        <f t="shared" si="40"/>
        <v>0</v>
      </c>
      <c r="AM123" s="84">
        <f>IF($B$5="No",IF($B$3='Funding Weight Adjustments'!$D$2,$B$14*N123*AI123,IF($B$3='Funding Weight Adjustments'!$E$2,$B$14*N123*AI123,IF($B$3='Funding Weight Adjustments'!$B$2,$B$15*T123*AI123+$B$16*U123*AI123,IF($B$3='Funding Weight Adjustments'!$C$2,$B$15*T123*AI123+$B$16*U123*AI123,IF($B$3='Funding Weight Adjustments'!$H$2,$B$14*N123*AI123,IF($B$3='Funding Weight Adjustments'!$I$2,$B$14*N123*AI123,IF($B$3='Funding Weight Adjustments'!$F$2,$B$15*T123*AI123+$B$16*U123*AI123,IF($B$3='Funding Weight Adjustments'!$G$2,$B$15*T123*AI123+$B$16*U123*AI123)))))))),IF($B$5="Sparsity&lt;100",IF(R123=0,0,IF($B$3='Funding Weight Adjustments'!$D$2,$B$14*N123*AI123,IF($B$3='Funding Weight Adjustments'!$E$2,$B$14*N123*AI123,IF($B$3='Funding Weight Adjustments'!$B$2,$B$15*T123*AI123+$B$16*U123*AI123,IF($B$3='Funding Weight Adjustments'!$C$2,$B$15*T123*AI123+$B$16*U123*AI123,IF($B$3='Funding Weight Adjustments'!$H$2,$B$14*N123*AI123,IF($B$3='Funding Weight Adjustments'!$I$2,$B$14*N123*AI123,IF($B$3='Funding Weight Adjustments'!$F$2,$B$15*T123*AI123+$B$16*U123*AI123,IF($B$3='Funding Weight Adjustments'!$G$2,$B$15*T123*AI123+$B$16*U123*AI123))))))))),IF($B$5="Sparsity&lt;55",IF(S123=0,0,IF($B$3='Funding Weight Adjustments'!$D$2,$B$14*N123*AI123,IF($B$3='Funding Weight Adjustments'!$E$2,$B$14*N123*AI123,IF($B$3='Funding Weight Adjustments'!$B$2,$B$15*T123*AI123+$B$16*U123*AI123,IF($B$3='Funding Weight Adjustments'!$C$2,$B$15*T123*AI123+$B$16*U123*AI123,IF($B$3='Funding Weight Adjustments'!$H$2,$B$14*N123*AI123,IF($B$3='Funding Weight Adjustments'!$I$2,$B$14*N123*AI123,IF($B$3='Funding Weight Adjustments'!$F$2,$B$15*T123*AI123+$B$16*U123*AI123,IF($B$3='Funding Weight Adjustments'!$G$2,$B$15*T123*AI123+$B$16*U123*AI123))))))))))))</f>
        <v>0</v>
      </c>
      <c r="AN123" s="84">
        <f t="shared" si="41"/>
        <v>0</v>
      </c>
      <c r="AO123" s="84">
        <f t="shared" si="58"/>
        <v>260.13155821756192</v>
      </c>
      <c r="AP123" s="84">
        <f t="shared" si="42"/>
        <v>139.46963348329842</v>
      </c>
      <c r="AQ123" s="85">
        <f t="shared" si="43"/>
        <v>17118.894575960509</v>
      </c>
      <c r="AR123" s="86">
        <f t="shared" si="44"/>
        <v>1.68493056850005</v>
      </c>
      <c r="AS123" s="85">
        <f>IF(AO123="-","-",IF($B$3='Funding Weight Adjustments'!$D$2,AI123*$E$14,IF($B$3='Funding Weight Adjustments'!$E$2,AP123*$E$14,IF($B$3='Funding Weight Adjustments'!$B$2,AI123*$E$14,IF(Simulation!$B$3='Funding Weight Adjustments'!$C$2,AP123*$E$14,IF($B$3='Funding Weight Adjustments'!$H$2,AI123*$E$14,IF($B$3='Funding Weight Adjustments'!$I$2,AP123*$E$14,IF($B$3='Funding Weight Adjustments'!$F$2,AI123*$E$14,IF(Simulation!$B$3='Funding Weight Adjustments'!$G$2,AP123*$E$14)))))))))</f>
        <v>269176.39262276597</v>
      </c>
      <c r="AT123" s="85">
        <f t="shared" si="45"/>
        <v>0</v>
      </c>
      <c r="AU123" s="85">
        <f t="shared" si="46"/>
        <v>792.00003147125244</v>
      </c>
      <c r="AV123" s="85">
        <f>IF(AO123="-","-",IF($B$3='Funding Weight Adjustments'!$D$2,AO123*$E$16,IF($B$3='Funding Weight Adjustments'!$E$2,AO123*$E$16,IF($B$3='Funding Weight Adjustments'!$B$2,AO123*$E$16,IF(Simulation!$B$3='Funding Weight Adjustments'!$C$2,AO123*$E$16,IF($B$3='Funding Weight Adjustments'!$H$2,AO123*$E$16,IF($B$3='Funding Weight Adjustments'!$I$2,AO123*$E$16,IF($B$3='Funding Weight Adjustments'!$F$2,AO123*$E$16,IF(Simulation!$B$3='Funding Weight Adjustments'!$G$2,AO123*$E$16)))))))))</f>
        <v>2238677.229089716</v>
      </c>
      <c r="AW123" s="85">
        <f t="shared" si="47"/>
        <v>2508645.6217439533</v>
      </c>
      <c r="AX123" s="85">
        <f t="shared" si="48"/>
        <v>1631.3720765016119</v>
      </c>
      <c r="AY123" s="85">
        <f t="shared" si="49"/>
        <v>0</v>
      </c>
      <c r="AZ123" s="85">
        <f t="shared" si="50"/>
        <v>4.8000001907348633</v>
      </c>
      <c r="BA123" s="85">
        <f t="shared" si="51"/>
        <v>13567.740782361914</v>
      </c>
      <c r="BB123" s="85">
        <f t="shared" si="52"/>
        <v>15203.912859054262</v>
      </c>
      <c r="BC123" s="85">
        <f t="shared" si="53"/>
        <v>-371.2746409457377</v>
      </c>
      <c r="BD123" s="85">
        <f t="shared" si="54"/>
        <v>16679.656913782364</v>
      </c>
      <c r="BE123" s="86">
        <f t="shared" si="59"/>
        <v>1.6416985151360595</v>
      </c>
    </row>
    <row r="124" spans="1:57" x14ac:dyDescent="0.3">
      <c r="A124" s="76" t="str">
        <f>'Data Export'!A101</f>
        <v>T142</v>
      </c>
      <c r="B124" s="76" t="str">
        <f>'Data Export'!B101</f>
        <v>Northfield</v>
      </c>
      <c r="C124" s="76" t="str">
        <f>'Data Export'!C101</f>
        <v>43</v>
      </c>
      <c r="D124" s="76" t="str">
        <f>'Data Export'!D101</f>
        <v>Washington South SU</v>
      </c>
      <c r="E124" s="77">
        <f>'Data Export'!E101</f>
        <v>587.87</v>
      </c>
      <c r="F124" s="78">
        <f>'Data Export'!AU101</f>
        <v>0.22489999999999999</v>
      </c>
      <c r="G124" s="78">
        <f>'Data Export'!AT101</f>
        <v>3</v>
      </c>
      <c r="H124" s="79">
        <f>'Data Export'!AR101</f>
        <v>15.5</v>
      </c>
      <c r="I124" s="79">
        <f t="shared" si="31"/>
        <v>249.72319213867195</v>
      </c>
      <c r="J124" s="79">
        <f>'Data Export'!AV101</f>
        <v>133.05319213867188</v>
      </c>
      <c r="K124" s="79">
        <f>'Data Export'!AW101</f>
        <v>161.89361572265625</v>
      </c>
      <c r="L124" s="78">
        <f>'Data Export'!J101</f>
        <v>0.17271523177623749</v>
      </c>
      <c r="M124" s="78">
        <f>'Data Export'!K101</f>
        <v>4.5766379684209824E-2</v>
      </c>
      <c r="N124" s="76">
        <f>'Data Export'!L101</f>
        <v>0</v>
      </c>
      <c r="O124" s="77">
        <f>'Data Export'!P101</f>
        <v>0</v>
      </c>
      <c r="P124" s="77">
        <f>'Data Export'!Q101</f>
        <v>0</v>
      </c>
      <c r="Q124" s="77">
        <f>'Data Export'!R101</f>
        <v>0</v>
      </c>
      <c r="R124" s="77">
        <f t="shared" si="56"/>
        <v>0</v>
      </c>
      <c r="S124" s="77">
        <f t="shared" si="57"/>
        <v>0</v>
      </c>
      <c r="T124" s="80">
        <f>'Data Export'!Z101</f>
        <v>0</v>
      </c>
      <c r="U124" s="80">
        <f>'Data Export'!AA101</f>
        <v>0</v>
      </c>
      <c r="V124" s="81">
        <f>'Data Export'!AH101</f>
        <v>9326833</v>
      </c>
      <c r="W124" s="81">
        <f t="shared" si="32"/>
        <v>9447178.2551660165</v>
      </c>
      <c r="X124" s="81">
        <f>'Data Export'!AI101</f>
        <v>263.42898559570313</v>
      </c>
      <c r="Y124" s="81">
        <f t="shared" si="33"/>
        <v>154861.997762146</v>
      </c>
      <c r="Z124" s="81">
        <f>'Data Export'!AJ101</f>
        <v>852.6787109375</v>
      </c>
      <c r="AA124" s="81">
        <f t="shared" si="34"/>
        <v>501264.23379882815</v>
      </c>
      <c r="AB124" s="81">
        <f>'Data Export'!AO101</f>
        <v>204.713623046875</v>
      </c>
      <c r="AC124" s="81">
        <f t="shared" si="35"/>
        <v>120344.99758056641</v>
      </c>
      <c r="AD124" s="77">
        <f>'Data Export'!AK101</f>
        <v>619.13</v>
      </c>
      <c r="AE124" s="77">
        <f>'Data Export'!AL101</f>
        <v>577.67999999999995</v>
      </c>
      <c r="AF124" s="81">
        <f>'Data Export'!AN101</f>
        <v>16070.1826171875</v>
      </c>
      <c r="AG124" s="81">
        <f t="shared" si="36"/>
        <v>15485.933425715257</v>
      </c>
      <c r="AH124" s="80">
        <f t="shared" si="37"/>
        <v>1.5242060458381159</v>
      </c>
      <c r="AI124" s="83">
        <f>'Data Export'!AS101</f>
        <v>560.17000000000007</v>
      </c>
      <c r="AJ124" s="84">
        <f t="shared" si="38"/>
        <v>614.7809573364259</v>
      </c>
      <c r="AK124" s="84">
        <f t="shared" si="39"/>
        <v>410.64478479573768</v>
      </c>
      <c r="AL124" s="84">
        <f t="shared" si="40"/>
        <v>4.74</v>
      </c>
      <c r="AM124" s="84">
        <f>IF($B$5="No",IF($B$3='Funding Weight Adjustments'!$D$2,$B$14*N124*AI124,IF($B$3='Funding Weight Adjustments'!$E$2,$B$14*N124*AI124,IF($B$3='Funding Weight Adjustments'!$B$2,$B$15*T124*AI124+$B$16*U124*AI124,IF($B$3='Funding Weight Adjustments'!$C$2,$B$15*T124*AI124+$B$16*U124*AI124,IF($B$3='Funding Weight Adjustments'!$H$2,$B$14*N124*AI124,IF($B$3='Funding Weight Adjustments'!$I$2,$B$14*N124*AI124,IF($B$3='Funding Weight Adjustments'!$F$2,$B$15*T124*AI124+$B$16*U124*AI124,IF($B$3='Funding Weight Adjustments'!$G$2,$B$15*T124*AI124+$B$16*U124*AI124)))))))),IF($B$5="Sparsity&lt;100",IF(R124=0,0,IF($B$3='Funding Weight Adjustments'!$D$2,$B$14*N124*AI124,IF($B$3='Funding Weight Adjustments'!$E$2,$B$14*N124*AI124,IF($B$3='Funding Weight Adjustments'!$B$2,$B$15*T124*AI124+$B$16*U124*AI124,IF($B$3='Funding Weight Adjustments'!$C$2,$B$15*T124*AI124+$B$16*U124*AI124,IF($B$3='Funding Weight Adjustments'!$H$2,$B$14*N124*AI124,IF($B$3='Funding Weight Adjustments'!$I$2,$B$14*N124*AI124,IF($B$3='Funding Weight Adjustments'!$F$2,$B$15*T124*AI124+$B$16*U124*AI124,IF($B$3='Funding Weight Adjustments'!$G$2,$B$15*T124*AI124+$B$16*U124*AI124))))))))),IF($B$5="Sparsity&lt;55",IF(S124=0,0,IF($B$3='Funding Weight Adjustments'!$D$2,$B$14*N124*AI124,IF($B$3='Funding Weight Adjustments'!$E$2,$B$14*N124*AI124,IF($B$3='Funding Weight Adjustments'!$B$2,$B$15*T124*AI124+$B$16*U124*AI124,IF($B$3='Funding Weight Adjustments'!$C$2,$B$15*T124*AI124+$B$16*U124*AI124,IF($B$3='Funding Weight Adjustments'!$H$2,$B$14*N124*AI124,IF($B$3='Funding Weight Adjustments'!$I$2,$B$14*N124*AI124,IF($B$3='Funding Weight Adjustments'!$F$2,$B$15*T124*AI124+$B$16*U124*AI124,IF($B$3='Funding Weight Adjustments'!$G$2,$B$15*T124*AI124+$B$16*U124*AI124))))))))))))</f>
        <v>0</v>
      </c>
      <c r="AN124" s="84">
        <f t="shared" si="41"/>
        <v>0</v>
      </c>
      <c r="AO124" s="84">
        <f t="shared" si="58"/>
        <v>1030.1657421321636</v>
      </c>
      <c r="AP124" s="84">
        <f t="shared" si="42"/>
        <v>552.3237528991325</v>
      </c>
      <c r="AQ124" s="85">
        <f t="shared" si="43"/>
        <v>16196.866374857729</v>
      </c>
      <c r="AR124" s="86">
        <f t="shared" si="44"/>
        <v>1.5941797613048947</v>
      </c>
      <c r="AS124" s="85">
        <f>IF(AO124="-","-",IF($B$3='Funding Weight Adjustments'!$D$2,AI124*$E$14,IF($B$3='Funding Weight Adjustments'!$E$2,AP124*$E$14,IF($B$3='Funding Weight Adjustments'!$B$2,AI124*$E$14,IF(Simulation!$B$3='Funding Weight Adjustments'!$C$2,AP124*$E$14,IF($B$3='Funding Weight Adjustments'!$H$2,AI124*$E$14,IF($B$3='Funding Weight Adjustments'!$I$2,AP124*$E$14,IF($B$3='Funding Weight Adjustments'!$F$2,AI124*$E$14,IF(Simulation!$B$3='Funding Weight Adjustments'!$G$2,AP124*$E$14)))))))))</f>
        <v>1065984.8430953256</v>
      </c>
      <c r="AT124" s="85">
        <f t="shared" si="45"/>
        <v>154861.997762146</v>
      </c>
      <c r="AU124" s="85">
        <f t="shared" si="46"/>
        <v>120344.99758056641</v>
      </c>
      <c r="AV124" s="85">
        <f>IF(AO124="-","-",IF($B$3='Funding Weight Adjustments'!$D$2,AO124*$E$16,IF($B$3='Funding Weight Adjustments'!$E$2,AO124*$E$16,IF($B$3='Funding Weight Adjustments'!$B$2,AO124*$E$16,IF(Simulation!$B$3='Funding Weight Adjustments'!$C$2,AO124*$E$16,IF($B$3='Funding Weight Adjustments'!$H$2,AO124*$E$16,IF($B$3='Funding Weight Adjustments'!$I$2,AO124*$E$16,IF($B$3='Funding Weight Adjustments'!$F$2,AO124*$E$16,IF(Simulation!$B$3='Funding Weight Adjustments'!$G$2,AO124*$E$16)))))))))</f>
        <v>8865547.1289291922</v>
      </c>
      <c r="AW124" s="85">
        <f t="shared" si="47"/>
        <v>10206738.96736723</v>
      </c>
      <c r="AX124" s="85">
        <f t="shared" si="48"/>
        <v>1813.3002927438474</v>
      </c>
      <c r="AY124" s="85">
        <f t="shared" si="49"/>
        <v>263.42898559570313</v>
      </c>
      <c r="AZ124" s="85">
        <f t="shared" si="50"/>
        <v>204.713623046875</v>
      </c>
      <c r="BA124" s="85">
        <f t="shared" si="51"/>
        <v>15080.795293056615</v>
      </c>
      <c r="BB124" s="85">
        <f t="shared" si="52"/>
        <v>17362.238194443042</v>
      </c>
      <c r="BC124" s="85">
        <f t="shared" si="53"/>
        <v>1292.0555772555417</v>
      </c>
      <c r="BD124" s="85">
        <f t="shared" si="54"/>
        <v>17572.075585423634</v>
      </c>
      <c r="BE124" s="86">
        <f t="shared" si="59"/>
        <v>1.7295349985653183</v>
      </c>
    </row>
    <row r="125" spans="1:57" x14ac:dyDescent="0.3">
      <c r="A125" s="76" t="str">
        <f>'Data Export'!A102</f>
        <v>T143</v>
      </c>
      <c r="B125" s="76" t="str">
        <f>'Data Export'!B102</f>
        <v>North Hero</v>
      </c>
      <c r="C125" s="76" t="str">
        <f>'Data Export'!C102</f>
        <v>24</v>
      </c>
      <c r="D125" s="76" t="str">
        <f>'Data Export'!D102</f>
        <v>Grand Isle SU</v>
      </c>
      <c r="E125" s="77">
        <f>'Data Export'!E102</f>
        <v>90</v>
      </c>
      <c r="F125" s="78">
        <f>'Data Export'!AU102</f>
        <v>7.3300000000000004E-2</v>
      </c>
      <c r="G125" s="78">
        <f>'Data Export'!AT102</f>
        <v>3</v>
      </c>
      <c r="H125" s="79">
        <f>'Data Export'!AR102</f>
        <v>40.08</v>
      </c>
      <c r="I125" s="79">
        <f t="shared" si="31"/>
        <v>79.178916320800781</v>
      </c>
      <c r="J125" s="79">
        <f>'Data Export'!AV102</f>
        <v>6.9310836791992188</v>
      </c>
      <c r="K125" s="79">
        <f>'Data Export'!AW102</f>
        <v>0</v>
      </c>
      <c r="L125" s="78">
        <f>'Data Export'!J102</f>
        <v>3.7977516651153564E-2</v>
      </c>
      <c r="M125" s="78">
        <f>'Data Export'!K102</f>
        <v>5.1677003502845764E-2</v>
      </c>
      <c r="N125" s="76">
        <f>'Data Export'!L102</f>
        <v>1</v>
      </c>
      <c r="O125" s="77">
        <f>'Data Export'!P102</f>
        <v>1</v>
      </c>
      <c r="P125" s="77">
        <f>'Data Export'!Q102</f>
        <v>0</v>
      </c>
      <c r="Q125" s="77">
        <f>'Data Export'!R102</f>
        <v>0</v>
      </c>
      <c r="R125" s="77">
        <f t="shared" si="56"/>
        <v>1</v>
      </c>
      <c r="S125" s="77">
        <f t="shared" si="57"/>
        <v>1</v>
      </c>
      <c r="T125" s="80">
        <f>'Data Export'!Z102</f>
        <v>1</v>
      </c>
      <c r="U125" s="80">
        <f>'Data Export'!AA102</f>
        <v>0</v>
      </c>
      <c r="V125" s="81">
        <f>'Data Export'!AH102</f>
        <v>1524993.875</v>
      </c>
      <c r="W125" s="81">
        <f t="shared" si="32"/>
        <v>1524993.92578125</v>
      </c>
      <c r="X125" s="81">
        <f>'Data Export'!AI102</f>
        <v>0</v>
      </c>
      <c r="Y125" s="81">
        <f t="shared" si="33"/>
        <v>0</v>
      </c>
      <c r="Z125" s="81">
        <f>'Data Export'!AJ102</f>
        <v>2559.6435546875</v>
      </c>
      <c r="AA125" s="81">
        <f t="shared" si="34"/>
        <v>230367.919921875</v>
      </c>
      <c r="AB125" s="81">
        <f>'Data Export'!AO102</f>
        <v>0</v>
      </c>
      <c r="AC125" s="81">
        <f t="shared" si="35"/>
        <v>0</v>
      </c>
      <c r="AD125" s="77">
        <f>'Data Export'!AK102</f>
        <v>112.41999999999999</v>
      </c>
      <c r="AE125" s="77">
        <f>'Data Export'!AL102</f>
        <v>104.89</v>
      </c>
      <c r="AF125" s="81">
        <f>'Data Export'!AN102</f>
        <v>16944.376953125</v>
      </c>
      <c r="AG125" s="81">
        <f t="shared" si="36"/>
        <v>12342.701934020164</v>
      </c>
      <c r="AH125" s="80">
        <f t="shared" si="37"/>
        <v>1.2148328675216697</v>
      </c>
      <c r="AI125" s="83">
        <f>'Data Export'!AS102</f>
        <v>126.19</v>
      </c>
      <c r="AJ125" s="84">
        <f t="shared" si="38"/>
        <v>106.14094924621583</v>
      </c>
      <c r="AK125" s="84">
        <f t="shared" si="39"/>
        <v>23.106990791850436</v>
      </c>
      <c r="AL125" s="84">
        <f t="shared" si="40"/>
        <v>4.74</v>
      </c>
      <c r="AM125" s="84">
        <f>IF($B$5="No",IF($B$3='Funding Weight Adjustments'!$D$2,$B$14*N125*AI125,IF($B$3='Funding Weight Adjustments'!$E$2,$B$14*N125*AI125,IF($B$3='Funding Weight Adjustments'!$B$2,$B$15*T125*AI125+$B$16*U125*AI125,IF($B$3='Funding Weight Adjustments'!$C$2,$B$15*T125*AI125+$B$16*U125*AI125,IF($B$3='Funding Weight Adjustments'!$H$2,$B$14*N125*AI125,IF($B$3='Funding Weight Adjustments'!$I$2,$B$14*N125*AI125,IF($B$3='Funding Weight Adjustments'!$F$2,$B$15*T125*AI125+$B$16*U125*AI125,IF($B$3='Funding Weight Adjustments'!$G$2,$B$15*T125*AI125+$B$16*U125*AI125)))))))),IF($B$5="Sparsity&lt;100",IF(R125=0,0,IF($B$3='Funding Weight Adjustments'!$D$2,$B$14*N125*AI125,IF($B$3='Funding Weight Adjustments'!$E$2,$B$14*N125*AI125,IF($B$3='Funding Weight Adjustments'!$B$2,$B$15*T125*AI125+$B$16*U125*AI125,IF($B$3='Funding Weight Adjustments'!$C$2,$B$15*T125*AI125+$B$16*U125*AI125,IF($B$3='Funding Weight Adjustments'!$H$2,$B$14*N125*AI125,IF($B$3='Funding Weight Adjustments'!$I$2,$B$14*N125*AI125,IF($B$3='Funding Weight Adjustments'!$F$2,$B$15*T125*AI125+$B$16*U125*AI125,IF($B$3='Funding Weight Adjustments'!$G$2,$B$15*T125*AI125+$B$16*U125*AI125))))))))),IF($B$5="Sparsity&lt;55",IF(S125=0,0,IF($B$3='Funding Weight Adjustments'!$D$2,$B$14*N125*AI125,IF($B$3='Funding Weight Adjustments'!$E$2,$B$14*N125*AI125,IF($B$3='Funding Weight Adjustments'!$B$2,$B$15*T125*AI125+$B$16*U125*AI125,IF($B$3='Funding Weight Adjustments'!$C$2,$B$15*T125*AI125+$B$16*U125*AI125,IF($B$3='Funding Weight Adjustments'!$H$2,$B$14*N125*AI125,IF($B$3='Funding Weight Adjustments'!$I$2,$B$14*N125*AI125,IF($B$3='Funding Weight Adjustments'!$F$2,$B$15*T125*AI125+$B$16*U125*AI125,IF($B$3='Funding Weight Adjustments'!$G$2,$B$15*T125*AI125+$B$16*U125*AI125))))))))))))</f>
        <v>32.809400000000004</v>
      </c>
      <c r="AN125" s="84">
        <f t="shared" si="41"/>
        <v>29.023700000000002</v>
      </c>
      <c r="AO125" s="84">
        <f t="shared" si="58"/>
        <v>195.82104003806626</v>
      </c>
      <c r="AP125" s="84">
        <f t="shared" si="42"/>
        <v>104.98952479877771</v>
      </c>
      <c r="AQ125" s="85">
        <f t="shared" si="43"/>
        <v>12331.001672220609</v>
      </c>
      <c r="AR125" s="86">
        <f t="shared" si="44"/>
        <v>1.2136812669508474</v>
      </c>
      <c r="AS125" s="85">
        <f>IF(AO125="-","-",IF($B$3='Funding Weight Adjustments'!$D$2,AI125*$E$14,IF($B$3='Funding Weight Adjustments'!$E$2,AP125*$E$14,IF($B$3='Funding Weight Adjustments'!$B$2,AI125*$E$14,IF(Simulation!$B$3='Funding Weight Adjustments'!$C$2,AP125*$E$14,IF($B$3='Funding Weight Adjustments'!$H$2,AI125*$E$14,IF($B$3='Funding Weight Adjustments'!$I$2,AP125*$E$14,IF($B$3='Funding Weight Adjustments'!$F$2,AI125*$E$14,IF(Simulation!$B$3='Funding Weight Adjustments'!$G$2,AP125*$E$14)))))))))</f>
        <v>202629.78286164097</v>
      </c>
      <c r="AT125" s="85">
        <f t="shared" si="45"/>
        <v>0</v>
      </c>
      <c r="AU125" s="85">
        <f t="shared" si="46"/>
        <v>0</v>
      </c>
      <c r="AV125" s="85">
        <f>IF(AO125="-","-",IF($B$3='Funding Weight Adjustments'!$D$2,AO125*$E$16,IF($B$3='Funding Weight Adjustments'!$E$2,AO125*$E$16,IF($B$3='Funding Weight Adjustments'!$B$2,AO125*$E$16,IF(Simulation!$B$3='Funding Weight Adjustments'!$C$2,AO125*$E$16,IF($B$3='Funding Weight Adjustments'!$H$2,AO125*$E$16,IF($B$3='Funding Weight Adjustments'!$I$2,AO125*$E$16,IF($B$3='Funding Weight Adjustments'!$F$2,AO125*$E$16,IF(Simulation!$B$3='Funding Weight Adjustments'!$G$2,AO125*$E$16)))))))))</f>
        <v>1685224.6083239305</v>
      </c>
      <c r="AW125" s="85">
        <f t="shared" si="47"/>
        <v>1887854.3911855714</v>
      </c>
      <c r="AX125" s="85">
        <f t="shared" si="48"/>
        <v>2251.4420317960107</v>
      </c>
      <c r="AY125" s="85">
        <f t="shared" si="49"/>
        <v>0</v>
      </c>
      <c r="AZ125" s="85">
        <f t="shared" si="50"/>
        <v>0</v>
      </c>
      <c r="BA125" s="85">
        <f t="shared" si="51"/>
        <v>18724.717870265893</v>
      </c>
      <c r="BB125" s="85">
        <f t="shared" si="52"/>
        <v>20976.159902061903</v>
      </c>
      <c r="BC125" s="85">
        <f t="shared" si="53"/>
        <v>4031.7829489369033</v>
      </c>
      <c r="BD125" s="85">
        <f t="shared" si="54"/>
        <v>15787.160428056275</v>
      </c>
      <c r="BE125" s="86">
        <f t="shared" si="59"/>
        <v>1.5538543728401846</v>
      </c>
    </row>
    <row r="126" spans="1:57" x14ac:dyDescent="0.3">
      <c r="A126" s="76" t="str">
        <f>'Data Export'!A103</f>
        <v>T144</v>
      </c>
      <c r="B126" s="76" t="str">
        <f>'Data Export'!B103</f>
        <v>Norton</v>
      </c>
      <c r="C126" s="76" t="str">
        <f>'Data Export'!C103</f>
        <v>19</v>
      </c>
      <c r="D126" s="76" t="str">
        <f>'Data Export'!D103</f>
        <v>Essex North SU</v>
      </c>
      <c r="E126" s="77">
        <f>'Data Export'!E103</f>
        <v>14</v>
      </c>
      <c r="F126" s="78">
        <f>'Data Export'!AU103</f>
        <v>0.26019999999999999</v>
      </c>
      <c r="G126" s="78">
        <f>'Data Export'!AT103</f>
        <v>0</v>
      </c>
      <c r="H126" s="79">
        <f>'Data Export'!AR103</f>
        <v>0.5</v>
      </c>
      <c r="I126" s="79">
        <f t="shared" si="31"/>
        <v>5.6250844287872326</v>
      </c>
      <c r="J126" s="79">
        <f>'Data Export'!AV103</f>
        <v>2.4381899833679199</v>
      </c>
      <c r="K126" s="79">
        <f>'Data Export'!AW103</f>
        <v>2.9667255878448486</v>
      </c>
      <c r="L126" s="78">
        <f>'Data Export'!J103</f>
        <v>9.7239121794700623E-2</v>
      </c>
      <c r="M126" s="78">
        <f>'Data Export'!K103</f>
        <v>1.2526868431450566E-11</v>
      </c>
      <c r="N126" s="76">
        <f>'Data Export'!L103</f>
        <v>1</v>
      </c>
      <c r="O126" s="77">
        <f>'Data Export'!P103</f>
        <v>1</v>
      </c>
      <c r="P126" s="77">
        <f>'Data Export'!Q103</f>
        <v>0</v>
      </c>
      <c r="Q126" s="77">
        <f>'Data Export'!R103</f>
        <v>0</v>
      </c>
      <c r="R126" s="77">
        <f t="shared" si="56"/>
        <v>1</v>
      </c>
      <c r="S126" s="77">
        <f t="shared" si="57"/>
        <v>1</v>
      </c>
      <c r="T126" s="80">
        <f>'Data Export'!Z103</f>
        <v>0</v>
      </c>
      <c r="U126" s="80">
        <f>'Data Export'!AA103</f>
        <v>0</v>
      </c>
      <c r="V126" s="81">
        <f>'Data Export'!AH103</f>
        <v>253257</v>
      </c>
      <c r="W126" s="81">
        <f t="shared" si="32"/>
        <v>269400.00390625</v>
      </c>
      <c r="X126" s="81">
        <f>'Data Export'!AI103</f>
        <v>0</v>
      </c>
      <c r="Y126" s="81">
        <f t="shared" si="33"/>
        <v>0</v>
      </c>
      <c r="Z126" s="81">
        <f>'Data Export'!AJ103</f>
        <v>2491.857421875</v>
      </c>
      <c r="AA126" s="81">
        <f t="shared" si="34"/>
        <v>34886.00390625</v>
      </c>
      <c r="AB126" s="81">
        <f>'Data Export'!AO103</f>
        <v>1153.0714111328125</v>
      </c>
      <c r="AC126" s="81">
        <f t="shared" si="35"/>
        <v>16142.999755859375</v>
      </c>
      <c r="AD126" s="77">
        <f>'Data Export'!AK103</f>
        <v>12.899999999999999</v>
      </c>
      <c r="AE126" s="77">
        <f>'Data Export'!AL103</f>
        <v>12.04</v>
      </c>
      <c r="AF126" s="81">
        <f>'Data Export'!AN103</f>
        <v>19242.857421875</v>
      </c>
      <c r="AG126" s="81">
        <f t="shared" si="36"/>
        <v>19477.906976744187</v>
      </c>
      <c r="AH126" s="80">
        <f t="shared" si="37"/>
        <v>1.9171168284197035</v>
      </c>
      <c r="AI126" s="83">
        <f>'Data Export'!AS103</f>
        <v>11.530000000000001</v>
      </c>
      <c r="AJ126" s="84">
        <f t="shared" si="38"/>
        <v>12.414128813743591</v>
      </c>
      <c r="AK126" s="84">
        <f t="shared" si="39"/>
        <v>9.5935642624881652</v>
      </c>
      <c r="AL126" s="84">
        <f t="shared" si="40"/>
        <v>0</v>
      </c>
      <c r="AM126" s="84">
        <f>IF($B$5="No",IF($B$3='Funding Weight Adjustments'!$D$2,$B$14*N126*AI126,IF($B$3='Funding Weight Adjustments'!$E$2,$B$14*N126*AI126,IF($B$3='Funding Weight Adjustments'!$B$2,$B$15*T126*AI126+$B$16*U126*AI126,IF($B$3='Funding Weight Adjustments'!$C$2,$B$15*T126*AI126+$B$16*U126*AI126,IF($B$3='Funding Weight Adjustments'!$H$2,$B$14*N126*AI126,IF($B$3='Funding Weight Adjustments'!$I$2,$B$14*N126*AI126,IF($B$3='Funding Weight Adjustments'!$F$2,$B$15*T126*AI126+$B$16*U126*AI126,IF($B$3='Funding Weight Adjustments'!$G$2,$B$15*T126*AI126+$B$16*U126*AI126)))))))),IF($B$5="Sparsity&lt;100",IF(R126=0,0,IF($B$3='Funding Weight Adjustments'!$D$2,$B$14*N126*AI126,IF($B$3='Funding Weight Adjustments'!$E$2,$B$14*N126*AI126,IF($B$3='Funding Weight Adjustments'!$B$2,$B$15*T126*AI126+$B$16*U126*AI126,IF($B$3='Funding Weight Adjustments'!$C$2,$B$15*T126*AI126+$B$16*U126*AI126,IF($B$3='Funding Weight Adjustments'!$H$2,$B$14*N126*AI126,IF($B$3='Funding Weight Adjustments'!$I$2,$B$14*N126*AI126,IF($B$3='Funding Weight Adjustments'!$F$2,$B$15*T126*AI126+$B$16*U126*AI126,IF($B$3='Funding Weight Adjustments'!$G$2,$B$15*T126*AI126+$B$16*U126*AI126))))))))),IF($B$5="Sparsity&lt;55",IF(S126=0,0,IF($B$3='Funding Weight Adjustments'!$D$2,$B$14*N126*AI126,IF($B$3='Funding Weight Adjustments'!$E$2,$B$14*N126*AI126,IF($B$3='Funding Weight Adjustments'!$B$2,$B$15*T126*AI126+$B$16*U126*AI126,IF($B$3='Funding Weight Adjustments'!$C$2,$B$15*T126*AI126+$B$16*U126*AI126,IF($B$3='Funding Weight Adjustments'!$H$2,$B$14*N126*AI126,IF($B$3='Funding Weight Adjustments'!$I$2,$B$14*N126*AI126,IF($B$3='Funding Weight Adjustments'!$F$2,$B$15*T126*AI126+$B$16*U126*AI126,IF($B$3='Funding Weight Adjustments'!$G$2,$B$15*T126*AI126+$B$16*U126*AI126))))))))))))</f>
        <v>0</v>
      </c>
      <c r="AN126" s="84">
        <f t="shared" si="41"/>
        <v>2.6519000000000004</v>
      </c>
      <c r="AO126" s="84">
        <f t="shared" si="58"/>
        <v>24.659593076231758</v>
      </c>
      <c r="AP126" s="84">
        <f t="shared" si="42"/>
        <v>13.221250169550309</v>
      </c>
      <c r="AQ126" s="85">
        <f t="shared" si="43"/>
        <v>17737.656953205995</v>
      </c>
      <c r="AR126" s="86">
        <f t="shared" si="44"/>
        <v>1.7458323772840547</v>
      </c>
      <c r="AS126" s="85">
        <f>IF(AO126="-","-",IF($B$3='Funding Weight Adjustments'!$D$2,AI126*$E$14,IF($B$3='Funding Weight Adjustments'!$E$2,AP126*$E$14,IF($B$3='Funding Weight Adjustments'!$B$2,AI126*$E$14,IF(Simulation!$B$3='Funding Weight Adjustments'!$C$2,AP126*$E$14,IF($B$3='Funding Weight Adjustments'!$H$2,AI126*$E$14,IF($B$3='Funding Weight Adjustments'!$I$2,AP126*$E$14,IF($B$3='Funding Weight Adjustments'!$F$2,AI126*$E$14,IF(Simulation!$B$3='Funding Weight Adjustments'!$G$2,AP126*$E$14)))))))))</f>
        <v>25517.012827232098</v>
      </c>
      <c r="AT126" s="85">
        <f t="shared" si="45"/>
        <v>0</v>
      </c>
      <c r="AU126" s="85">
        <f t="shared" si="46"/>
        <v>16142.999755859375</v>
      </c>
      <c r="AV126" s="85">
        <f>IF(AO126="-","-",IF($B$3='Funding Weight Adjustments'!$D$2,AO126*$E$16,IF($B$3='Funding Weight Adjustments'!$E$2,AO126*$E$16,IF($B$3='Funding Weight Adjustments'!$B$2,AO126*$E$16,IF(Simulation!$B$3='Funding Weight Adjustments'!$C$2,AO126*$E$16,IF($B$3='Funding Weight Adjustments'!$H$2,AO126*$E$16,IF($B$3='Funding Weight Adjustments'!$I$2,AO126*$E$16,IF($B$3='Funding Weight Adjustments'!$F$2,AO126*$E$16,IF(Simulation!$B$3='Funding Weight Adjustments'!$G$2,AO126*$E$16)))))))))</f>
        <v>212219.03976836088</v>
      </c>
      <c r="AW126" s="85">
        <f t="shared" si="47"/>
        <v>253879.05235145235</v>
      </c>
      <c r="AX126" s="85">
        <f t="shared" si="48"/>
        <v>1822.6437733737214</v>
      </c>
      <c r="AY126" s="85">
        <f t="shared" si="49"/>
        <v>0</v>
      </c>
      <c r="AZ126" s="85">
        <f t="shared" si="50"/>
        <v>1153.0714111328125</v>
      </c>
      <c r="BA126" s="85">
        <f t="shared" si="51"/>
        <v>15158.502840597206</v>
      </c>
      <c r="BB126" s="85">
        <f t="shared" si="52"/>
        <v>18134.218025103739</v>
      </c>
      <c r="BC126" s="85">
        <f t="shared" si="53"/>
        <v>-1108.6393967712611</v>
      </c>
      <c r="BD126" s="85">
        <f t="shared" si="54"/>
        <v>16563.717170223616</v>
      </c>
      <c r="BE126" s="86">
        <f t="shared" si="59"/>
        <v>1.6302871230535054</v>
      </c>
    </row>
    <row r="127" spans="1:57" x14ac:dyDescent="0.3">
      <c r="A127" s="76" t="str">
        <f>'Data Export'!A104</f>
        <v>T145</v>
      </c>
      <c r="B127" s="76" t="str">
        <f>'Data Export'!B104</f>
        <v>Norwich</v>
      </c>
      <c r="C127" s="76" t="str">
        <f>'Data Export'!C104</f>
        <v>55</v>
      </c>
      <c r="D127" s="76" t="str">
        <f>'Data Export'!D104</f>
        <v>Dresden Interstate SD</v>
      </c>
      <c r="E127" s="77">
        <f>'Data Export'!E104</f>
        <v>594.6</v>
      </c>
      <c r="F127" s="78">
        <f>'Data Export'!AU104</f>
        <v>2.3300000000000001E-2</v>
      </c>
      <c r="G127" s="78">
        <f>'Data Export'!AT104</f>
        <v>0</v>
      </c>
      <c r="H127" s="79">
        <f>'Data Export'!AR104</f>
        <v>36.5</v>
      </c>
      <c r="I127" s="79">
        <f t="shared" si="31"/>
        <v>487.16994201660157</v>
      </c>
      <c r="J127" s="79">
        <f>'Data Export'!AV104</f>
        <v>99.700057983398438</v>
      </c>
      <c r="K127" s="79">
        <f>'Data Export'!AW104</f>
        <v>0</v>
      </c>
      <c r="L127" s="78">
        <f>'Data Export'!J104</f>
        <v>3.1187828630208969E-2</v>
      </c>
      <c r="M127" s="78">
        <f>'Data Export'!K104</f>
        <v>2.1132484078407288E-2</v>
      </c>
      <c r="N127" s="76">
        <f>'Data Export'!L104</f>
        <v>0</v>
      </c>
      <c r="O127" s="77">
        <f>'Data Export'!P104</f>
        <v>0</v>
      </c>
      <c r="P127" s="77">
        <f>'Data Export'!Q104</f>
        <v>0</v>
      </c>
      <c r="Q127" s="77">
        <f>'Data Export'!R104</f>
        <v>1</v>
      </c>
      <c r="R127" s="77">
        <f t="shared" si="56"/>
        <v>1</v>
      </c>
      <c r="S127" s="77">
        <f t="shared" si="57"/>
        <v>0</v>
      </c>
      <c r="T127" s="80">
        <f>'Data Export'!Z104</f>
        <v>0</v>
      </c>
      <c r="U127" s="80">
        <f>'Data Export'!AA104</f>
        <v>0</v>
      </c>
      <c r="V127" s="81">
        <f>'Data Export'!AH104</f>
        <v>12309310</v>
      </c>
      <c r="W127" s="81">
        <f t="shared" si="32"/>
        <v>12420793.341796875</v>
      </c>
      <c r="X127" s="81">
        <f>'Data Export'!AI104</f>
        <v>381.19070434570313</v>
      </c>
      <c r="Y127" s="81">
        <f t="shared" si="33"/>
        <v>226655.99280395507</v>
      </c>
      <c r="Z127" s="81">
        <f>'Data Export'!AJ104</f>
        <v>2407.150390625</v>
      </c>
      <c r="AA127" s="81">
        <f t="shared" si="34"/>
        <v>1431291.622265625</v>
      </c>
      <c r="AB127" s="81">
        <f>'Data Export'!AO104</f>
        <v>187.492431640625</v>
      </c>
      <c r="AC127" s="81">
        <f t="shared" si="35"/>
        <v>111482.99985351563</v>
      </c>
      <c r="AD127" s="77">
        <f>'Data Export'!AK104</f>
        <v>644.31000000000006</v>
      </c>
      <c r="AE127" s="77">
        <f>'Data Export'!AL104</f>
        <v>601.16999999999996</v>
      </c>
      <c r="AF127" s="81">
        <f>'Data Export'!AN104</f>
        <v>20889.326171875</v>
      </c>
      <c r="AG127" s="81">
        <f t="shared" si="36"/>
        <v>18280.189829052099</v>
      </c>
      <c r="AH127" s="80">
        <f t="shared" si="37"/>
        <v>1.7992312823870176</v>
      </c>
      <c r="AI127" s="83">
        <f>'Data Export'!AS104</f>
        <v>623.37</v>
      </c>
      <c r="AJ127" s="84">
        <f t="shared" si="38"/>
        <v>626.59101333618162</v>
      </c>
      <c r="AK127" s="84">
        <f t="shared" si="39"/>
        <v>43.360724713877111</v>
      </c>
      <c r="AL127" s="84">
        <f t="shared" si="40"/>
        <v>0</v>
      </c>
      <c r="AM127" s="84">
        <f>IF($B$5="No",IF($B$3='Funding Weight Adjustments'!$D$2,$B$14*N127*AI127,IF($B$3='Funding Weight Adjustments'!$E$2,$B$14*N127*AI127,IF($B$3='Funding Weight Adjustments'!$B$2,$B$15*T127*AI127+$B$16*U127*AI127,IF($B$3='Funding Weight Adjustments'!$C$2,$B$15*T127*AI127+$B$16*U127*AI127,IF($B$3='Funding Weight Adjustments'!$H$2,$B$14*N127*AI127,IF($B$3='Funding Weight Adjustments'!$I$2,$B$14*N127*AI127,IF($B$3='Funding Weight Adjustments'!$F$2,$B$15*T127*AI127+$B$16*U127*AI127,IF($B$3='Funding Weight Adjustments'!$G$2,$B$15*T127*AI127+$B$16*U127*AI127)))))))),IF($B$5="Sparsity&lt;100",IF(R127=0,0,IF($B$3='Funding Weight Adjustments'!$D$2,$B$14*N127*AI127,IF($B$3='Funding Weight Adjustments'!$E$2,$B$14*N127*AI127,IF($B$3='Funding Weight Adjustments'!$B$2,$B$15*T127*AI127+$B$16*U127*AI127,IF($B$3='Funding Weight Adjustments'!$C$2,$B$15*T127*AI127+$B$16*U127*AI127,IF($B$3='Funding Weight Adjustments'!$H$2,$B$14*N127*AI127,IF($B$3='Funding Weight Adjustments'!$I$2,$B$14*N127*AI127,IF($B$3='Funding Weight Adjustments'!$F$2,$B$15*T127*AI127+$B$16*U127*AI127,IF($B$3='Funding Weight Adjustments'!$G$2,$B$15*T127*AI127+$B$16*U127*AI127))))))))),IF($B$5="Sparsity&lt;55",IF(S127=0,0,IF($B$3='Funding Weight Adjustments'!$D$2,$B$14*N127*AI127,IF($B$3='Funding Weight Adjustments'!$E$2,$B$14*N127*AI127,IF($B$3='Funding Weight Adjustments'!$B$2,$B$15*T127*AI127+$B$16*U127*AI127,IF($B$3='Funding Weight Adjustments'!$C$2,$B$15*T127*AI127+$B$16*U127*AI127,IF($B$3='Funding Weight Adjustments'!$H$2,$B$14*N127*AI127,IF($B$3='Funding Weight Adjustments'!$I$2,$B$14*N127*AI127,IF($B$3='Funding Weight Adjustments'!$F$2,$B$15*T127*AI127+$B$16*U127*AI127,IF($B$3='Funding Weight Adjustments'!$G$2,$B$15*T127*AI127+$B$16*U127*AI127))))))))))))</f>
        <v>0</v>
      </c>
      <c r="AN127" s="84">
        <f t="shared" si="41"/>
        <v>68.570700000000002</v>
      </c>
      <c r="AO127" s="84">
        <f t="shared" si="58"/>
        <v>738.52243805005867</v>
      </c>
      <c r="AP127" s="84">
        <f t="shared" si="42"/>
        <v>395.95908493304768</v>
      </c>
      <c r="AQ127" s="85">
        <f t="shared" si="43"/>
        <v>27754.134550011531</v>
      </c>
      <c r="AR127" s="86">
        <f t="shared" si="44"/>
        <v>2.7317061564971978</v>
      </c>
      <c r="AS127" s="85">
        <f>IF(AO127="-","-",IF($B$3='Funding Weight Adjustments'!$D$2,AI127*$E$14,IF($B$3='Funding Weight Adjustments'!$E$2,AP127*$E$14,IF($B$3='Funding Weight Adjustments'!$B$2,AI127*$E$14,IF(Simulation!$B$3='Funding Weight Adjustments'!$C$2,AP127*$E$14,IF($B$3='Funding Weight Adjustments'!$H$2,AI127*$E$14,IF($B$3='Funding Weight Adjustments'!$I$2,AP127*$E$14,IF($B$3='Funding Weight Adjustments'!$F$2,AI127*$E$14,IF(Simulation!$B$3='Funding Weight Adjustments'!$G$2,AP127*$E$14)))))))))</f>
        <v>764201.03392078204</v>
      </c>
      <c r="AT127" s="85">
        <f t="shared" si="45"/>
        <v>226655.99280395507</v>
      </c>
      <c r="AU127" s="85">
        <f t="shared" si="46"/>
        <v>111482.99985351563</v>
      </c>
      <c r="AV127" s="85">
        <f>IF(AO127="-","-",IF($B$3='Funding Weight Adjustments'!$D$2,AO127*$E$16,IF($B$3='Funding Weight Adjustments'!$E$2,AO127*$E$16,IF($B$3='Funding Weight Adjustments'!$B$2,AO127*$E$16,IF(Simulation!$B$3='Funding Weight Adjustments'!$C$2,AO127*$E$16,IF($B$3='Funding Weight Adjustments'!$H$2,AO127*$E$16,IF($B$3='Funding Weight Adjustments'!$I$2,AO127*$E$16,IF($B$3='Funding Weight Adjustments'!$F$2,AO127*$E$16,IF(Simulation!$B$3='Funding Weight Adjustments'!$G$2,AO127*$E$16)))))))))</f>
        <v>6355681.6272623576</v>
      </c>
      <c r="AW127" s="85">
        <f t="shared" si="47"/>
        <v>7458021.6538406108</v>
      </c>
      <c r="AX127" s="85">
        <f t="shared" si="48"/>
        <v>1285.2355094530474</v>
      </c>
      <c r="AY127" s="85">
        <f t="shared" si="49"/>
        <v>381.19070434570313</v>
      </c>
      <c r="AZ127" s="85">
        <f t="shared" si="50"/>
        <v>187.492431640625</v>
      </c>
      <c r="BA127" s="85">
        <f t="shared" si="51"/>
        <v>10689.003745816275</v>
      </c>
      <c r="BB127" s="85">
        <f t="shared" si="52"/>
        <v>12542.922391255652</v>
      </c>
      <c r="BC127" s="85">
        <f t="shared" si="53"/>
        <v>-8346.4037806193483</v>
      </c>
      <c r="BD127" s="85">
        <f t="shared" si="54"/>
        <v>15220.587835720551</v>
      </c>
      <c r="BE127" s="86">
        <f t="shared" si="59"/>
        <v>1.498089353909503</v>
      </c>
    </row>
    <row r="128" spans="1:57" x14ac:dyDescent="0.3">
      <c r="A128" s="76" t="str">
        <f>'Data Export'!A105</f>
        <v>T146</v>
      </c>
      <c r="B128" s="76" t="str">
        <f>'Data Export'!B105</f>
        <v>Orange</v>
      </c>
      <c r="C128" s="76" t="str">
        <f>'Data Export'!C105</f>
        <v>29</v>
      </c>
      <c r="D128" s="76" t="str">
        <f>'Data Export'!D105</f>
        <v>Orange North SU</v>
      </c>
      <c r="E128" s="77">
        <f>'Data Export'!E105</f>
        <v>158.91999999999999</v>
      </c>
      <c r="F128" s="78">
        <f>'Data Export'!AU105</f>
        <v>0.1255</v>
      </c>
      <c r="G128" s="78">
        <f>'Data Export'!AT105</f>
        <v>0</v>
      </c>
      <c r="H128" s="79">
        <f>'Data Export'!AR105</f>
        <v>11.24</v>
      </c>
      <c r="I128" s="79">
        <f t="shared" si="31"/>
        <v>102.26580871582031</v>
      </c>
      <c r="J128" s="79">
        <f>'Data Export'!AV105</f>
        <v>53.874191284179688</v>
      </c>
      <c r="K128" s="79">
        <f>'Data Export'!AW105</f>
        <v>0</v>
      </c>
      <c r="L128" s="78">
        <f>'Data Export'!J105</f>
        <v>0.17178331315517426</v>
      </c>
      <c r="M128" s="78">
        <f>'Data Export'!K105</f>
        <v>5.2424062043428421E-2</v>
      </c>
      <c r="N128" s="76">
        <f>'Data Export'!L105</f>
        <v>0</v>
      </c>
      <c r="O128" s="77">
        <f>'Data Export'!P105</f>
        <v>1</v>
      </c>
      <c r="P128" s="77">
        <f>'Data Export'!Q105</f>
        <v>0</v>
      </c>
      <c r="Q128" s="77">
        <f>'Data Export'!R105</f>
        <v>0</v>
      </c>
      <c r="R128" s="77">
        <f t="shared" si="56"/>
        <v>1</v>
      </c>
      <c r="S128" s="77">
        <f t="shared" si="57"/>
        <v>1</v>
      </c>
      <c r="T128" s="80">
        <f>'Data Export'!Z105</f>
        <v>0</v>
      </c>
      <c r="U128" s="80">
        <f>'Data Export'!AA105</f>
        <v>1</v>
      </c>
      <c r="V128" s="81">
        <f>'Data Export'!AH105</f>
        <v>2555916</v>
      </c>
      <c r="W128" s="81">
        <f t="shared" si="32"/>
        <v>2578792.9776562499</v>
      </c>
      <c r="X128" s="81">
        <f>'Data Export'!AI105</f>
        <v>675.2642822265625</v>
      </c>
      <c r="Y128" s="81">
        <f t="shared" si="33"/>
        <v>107312.99973144531</v>
      </c>
      <c r="Z128" s="81">
        <f>'Data Export'!AJ105</f>
        <v>1820.2236328125</v>
      </c>
      <c r="AA128" s="81">
        <f t="shared" si="34"/>
        <v>289269.93972656247</v>
      </c>
      <c r="AB128" s="81">
        <f>'Data Export'!AO105</f>
        <v>143.95292663574219</v>
      </c>
      <c r="AC128" s="81">
        <f t="shared" si="35"/>
        <v>22876.999100952147</v>
      </c>
      <c r="AD128" s="77">
        <f>'Data Export'!AK105</f>
        <v>175.88</v>
      </c>
      <c r="AE128" s="77">
        <f>'Data Export'!AL105</f>
        <v>164.1</v>
      </c>
      <c r="AF128" s="81">
        <f>'Data Export'!AN105</f>
        <v>16226.98828125</v>
      </c>
      <c r="AG128" s="81">
        <f t="shared" si="36"/>
        <v>13951.999012368602</v>
      </c>
      <c r="AH128" s="80">
        <f t="shared" si="37"/>
        <v>1.3732282492488781</v>
      </c>
      <c r="AI128" s="83">
        <f>'Data Export'!AS105</f>
        <v>167.38</v>
      </c>
      <c r="AJ128" s="84">
        <f t="shared" si="38"/>
        <v>173.70146399536134</v>
      </c>
      <c r="AK128" s="84">
        <f t="shared" si="39"/>
        <v>64.744615182311009</v>
      </c>
      <c r="AL128" s="84">
        <f t="shared" si="40"/>
        <v>0</v>
      </c>
      <c r="AM128" s="84">
        <f>IF($B$5="No",IF($B$3='Funding Weight Adjustments'!$D$2,$B$14*N128*AI128,IF($B$3='Funding Weight Adjustments'!$E$2,$B$14*N128*AI128,IF($B$3='Funding Weight Adjustments'!$B$2,$B$15*T128*AI128+$B$16*U128*AI128,IF($B$3='Funding Weight Adjustments'!$C$2,$B$15*T128*AI128+$B$16*U128*AI128,IF($B$3='Funding Weight Adjustments'!$H$2,$B$14*N128*AI128,IF($B$3='Funding Weight Adjustments'!$I$2,$B$14*N128*AI128,IF($B$3='Funding Weight Adjustments'!$F$2,$B$15*T128*AI128+$B$16*U128*AI128,IF($B$3='Funding Weight Adjustments'!$G$2,$B$15*T128*AI128+$B$16*U128*AI128)))))))),IF($B$5="Sparsity&lt;100",IF(R128=0,0,IF($B$3='Funding Weight Adjustments'!$D$2,$B$14*N128*AI128,IF($B$3='Funding Weight Adjustments'!$E$2,$B$14*N128*AI128,IF($B$3='Funding Weight Adjustments'!$B$2,$B$15*T128*AI128+$B$16*U128*AI128,IF($B$3='Funding Weight Adjustments'!$C$2,$B$15*T128*AI128+$B$16*U128*AI128,IF($B$3='Funding Weight Adjustments'!$H$2,$B$14*N128*AI128,IF($B$3='Funding Weight Adjustments'!$I$2,$B$14*N128*AI128,IF($B$3='Funding Weight Adjustments'!$F$2,$B$15*T128*AI128+$B$16*U128*AI128,IF($B$3='Funding Weight Adjustments'!$G$2,$B$15*T128*AI128+$B$16*U128*AI128))))))))),IF($B$5="Sparsity&lt;55",IF(S128=0,0,IF($B$3='Funding Weight Adjustments'!$D$2,$B$14*N128*AI128,IF($B$3='Funding Weight Adjustments'!$E$2,$B$14*N128*AI128,IF($B$3='Funding Weight Adjustments'!$B$2,$B$15*T128*AI128+$B$16*U128*AI128,IF($B$3='Funding Weight Adjustments'!$C$2,$B$15*T128*AI128+$B$16*U128*AI128,IF($B$3='Funding Weight Adjustments'!$H$2,$B$14*N128*AI128,IF($B$3='Funding Weight Adjustments'!$I$2,$B$14*N128*AI128,IF($B$3='Funding Weight Adjustments'!$F$2,$B$15*T128*AI128+$B$16*U128*AI128,IF($B$3='Funding Weight Adjustments'!$G$2,$B$15*T128*AI128+$B$16*U128*AI128))))))))))))</f>
        <v>20.085599999999999</v>
      </c>
      <c r="AN128" s="84">
        <f t="shared" si="41"/>
        <v>38.497399999999999</v>
      </c>
      <c r="AO128" s="84">
        <f t="shared" si="58"/>
        <v>297.02907917767232</v>
      </c>
      <c r="AP128" s="84">
        <f t="shared" si="42"/>
        <v>159.25225332385222</v>
      </c>
      <c r="AQ128" s="85">
        <f t="shared" si="43"/>
        <v>14376.707331567604</v>
      </c>
      <c r="AR128" s="86">
        <f t="shared" si="44"/>
        <v>1.4150302491700397</v>
      </c>
      <c r="AS128" s="85">
        <f>IF(AO128="-","-",IF($B$3='Funding Weight Adjustments'!$D$2,AI128*$E$14,IF($B$3='Funding Weight Adjustments'!$E$2,AP128*$E$14,IF($B$3='Funding Weight Adjustments'!$B$2,AI128*$E$14,IF(Simulation!$B$3='Funding Weight Adjustments'!$C$2,AP128*$E$14,IF($B$3='Funding Weight Adjustments'!$H$2,AI128*$E$14,IF($B$3='Funding Weight Adjustments'!$I$2,AP128*$E$14,IF($B$3='Funding Weight Adjustments'!$F$2,AI128*$E$14,IF(Simulation!$B$3='Funding Weight Adjustments'!$G$2,AP128*$E$14)))))))))</f>
        <v>307356.84891503479</v>
      </c>
      <c r="AT128" s="85">
        <f t="shared" si="45"/>
        <v>107312.99973144531</v>
      </c>
      <c r="AU128" s="85">
        <f t="shared" si="46"/>
        <v>22876.999100952147</v>
      </c>
      <c r="AV128" s="85">
        <f>IF(AO128="-","-",IF($B$3='Funding Weight Adjustments'!$D$2,AO128*$E$16,IF($B$3='Funding Weight Adjustments'!$E$2,AO128*$E$16,IF($B$3='Funding Weight Adjustments'!$B$2,AO128*$E$16,IF(Simulation!$B$3='Funding Weight Adjustments'!$C$2,AO128*$E$16,IF($B$3='Funding Weight Adjustments'!$H$2,AO128*$E$16,IF($B$3='Funding Weight Adjustments'!$I$2,AO128*$E$16,IF($B$3='Funding Weight Adjustments'!$F$2,AO128*$E$16,IF(Simulation!$B$3='Funding Weight Adjustments'!$G$2,AO128*$E$16)))))))))</f>
        <v>2556215.1723875278</v>
      </c>
      <c r="AW128" s="85">
        <f t="shared" si="47"/>
        <v>2993762.0201349603</v>
      </c>
      <c r="AX128" s="85">
        <f t="shared" si="48"/>
        <v>1934.0350422541833</v>
      </c>
      <c r="AY128" s="85">
        <f t="shared" si="49"/>
        <v>675.2642822265625</v>
      </c>
      <c r="AZ128" s="85">
        <f t="shared" si="50"/>
        <v>143.95292663574219</v>
      </c>
      <c r="BA128" s="85">
        <f t="shared" si="51"/>
        <v>16084.918024084622</v>
      </c>
      <c r="BB128" s="85">
        <f t="shared" si="52"/>
        <v>18838.170275201112</v>
      </c>
      <c r="BC128" s="85">
        <f t="shared" si="53"/>
        <v>2611.1819939511115</v>
      </c>
      <c r="BD128" s="85">
        <f t="shared" si="54"/>
        <v>16982.441528840391</v>
      </c>
      <c r="BE128" s="86">
        <f t="shared" si="59"/>
        <v>1.6715001504764164</v>
      </c>
    </row>
    <row r="129" spans="1:57" x14ac:dyDescent="0.3">
      <c r="A129" s="76" t="str">
        <f>'Data Export'!A106</f>
        <v>T147</v>
      </c>
      <c r="B129" s="76" t="str">
        <f>'Data Export'!B106</f>
        <v>Orleans ID</v>
      </c>
      <c r="C129" s="76" t="str">
        <f>'Data Export'!C106</f>
        <v>34</v>
      </c>
      <c r="D129" s="76" t="str">
        <f>'Data Export'!D106</f>
        <v>Orleans Central SU</v>
      </c>
      <c r="E129" s="77">
        <f>'Data Export'!E106</f>
        <v>110</v>
      </c>
      <c r="F129" s="78">
        <f>'Data Export'!AU106</f>
        <v>0.1787</v>
      </c>
      <c r="G129" s="78">
        <f>'Data Export'!AT106</f>
        <v>0</v>
      </c>
      <c r="H129" s="79">
        <f>'Data Export'!AR106</f>
        <v>21</v>
      </c>
      <c r="I129" s="79">
        <f t="shared" si="31"/>
        <v>62.161767349243163</v>
      </c>
      <c r="J129" s="79">
        <f>'Data Export'!AV106</f>
        <v>27.698232650756836</v>
      </c>
      <c r="K129" s="79">
        <f>'Data Export'!AW106</f>
        <v>0</v>
      </c>
      <c r="L129" s="78">
        <f>'Data Export'!J106</f>
        <v>0.12304392457008362</v>
      </c>
      <c r="M129" s="78">
        <f>'Data Export'!K106</f>
        <v>4.4281251728534698E-2</v>
      </c>
      <c r="N129" s="76">
        <f>'Data Export'!L106</f>
        <v>0</v>
      </c>
      <c r="O129" s="77">
        <f>'Data Export'!P106</f>
        <v>0</v>
      </c>
      <c r="P129" s="77">
        <f>'Data Export'!Q106</f>
        <v>0</v>
      </c>
      <c r="Q129" s="77">
        <f>'Data Export'!R106</f>
        <v>0</v>
      </c>
      <c r="R129" s="77">
        <f t="shared" si="56"/>
        <v>0</v>
      </c>
      <c r="S129" s="77">
        <f t="shared" si="57"/>
        <v>0</v>
      </c>
      <c r="T129" s="80">
        <f>'Data Export'!Z106</f>
        <v>0</v>
      </c>
      <c r="U129" s="80">
        <f>'Data Export'!AA106</f>
        <v>1</v>
      </c>
      <c r="V129" s="81">
        <f>'Data Export'!AH106</f>
        <v>1740359</v>
      </c>
      <c r="W129" s="81">
        <f t="shared" si="32"/>
        <v>1740358.984375</v>
      </c>
      <c r="X129" s="81">
        <f>'Data Export'!AI106</f>
        <v>1411.0999755859375</v>
      </c>
      <c r="Y129" s="81">
        <f t="shared" si="33"/>
        <v>155220.99731445313</v>
      </c>
      <c r="Z129" s="81">
        <f>'Data Export'!AJ106</f>
        <v>4188.4912109375</v>
      </c>
      <c r="AA129" s="81">
        <f t="shared" si="34"/>
        <v>460734.033203125</v>
      </c>
      <c r="AB129" s="81">
        <f>'Data Export'!AO106</f>
        <v>0</v>
      </c>
      <c r="AC129" s="81">
        <f t="shared" si="35"/>
        <v>0</v>
      </c>
      <c r="AD129" s="77">
        <f>'Data Export'!AK106</f>
        <v>105.88</v>
      </c>
      <c r="AE129" s="77">
        <f>'Data Export'!AL106</f>
        <v>98.79</v>
      </c>
      <c r="AF129" s="81">
        <f>'Data Export'!AN106</f>
        <v>15821.4453125</v>
      </c>
      <c r="AG129" s="81">
        <f t="shared" si="36"/>
        <v>12952.98057669678</v>
      </c>
      <c r="AH129" s="80">
        <f t="shared" si="37"/>
        <v>1.2748996630607068</v>
      </c>
      <c r="AI129" s="83">
        <f>'Data Export'!AS106</f>
        <v>110.86</v>
      </c>
      <c r="AJ129" s="84">
        <f t="shared" si="38"/>
        <v>105.89059350967406</v>
      </c>
      <c r="AK129" s="84">
        <f t="shared" si="39"/>
        <v>56.200267708730912</v>
      </c>
      <c r="AL129" s="84">
        <f t="shared" si="40"/>
        <v>0</v>
      </c>
      <c r="AM129" s="84">
        <f>IF($B$5="No",IF($B$3='Funding Weight Adjustments'!$D$2,$B$14*N129*AI129,IF($B$3='Funding Weight Adjustments'!$E$2,$B$14*N129*AI129,IF($B$3='Funding Weight Adjustments'!$B$2,$B$15*T129*AI129+$B$16*U129*AI129,IF($B$3='Funding Weight Adjustments'!$C$2,$B$15*T129*AI129+$B$16*U129*AI129,IF($B$3='Funding Weight Adjustments'!$H$2,$B$14*N129*AI129,IF($B$3='Funding Weight Adjustments'!$I$2,$B$14*N129*AI129,IF($B$3='Funding Weight Adjustments'!$F$2,$B$15*T129*AI129+$B$16*U129*AI129,IF($B$3='Funding Weight Adjustments'!$G$2,$B$15*T129*AI129+$B$16*U129*AI129)))))))),IF($B$5="Sparsity&lt;100",IF(R129=0,0,IF($B$3='Funding Weight Adjustments'!$D$2,$B$14*N129*AI129,IF($B$3='Funding Weight Adjustments'!$E$2,$B$14*N129*AI129,IF($B$3='Funding Weight Adjustments'!$B$2,$B$15*T129*AI129+$B$16*U129*AI129,IF($B$3='Funding Weight Adjustments'!$C$2,$B$15*T129*AI129+$B$16*U129*AI129,IF($B$3='Funding Weight Adjustments'!$H$2,$B$14*N129*AI129,IF($B$3='Funding Weight Adjustments'!$I$2,$B$14*N129*AI129,IF($B$3='Funding Weight Adjustments'!$F$2,$B$15*T129*AI129+$B$16*U129*AI129,IF($B$3='Funding Weight Adjustments'!$G$2,$B$15*T129*AI129+$B$16*U129*AI129))))))))),IF($B$5="Sparsity&lt;55",IF(S129=0,0,IF($B$3='Funding Weight Adjustments'!$D$2,$B$14*N129*AI129,IF($B$3='Funding Weight Adjustments'!$E$2,$B$14*N129*AI129,IF($B$3='Funding Weight Adjustments'!$B$2,$B$15*T129*AI129+$B$16*U129*AI129,IF($B$3='Funding Weight Adjustments'!$C$2,$B$15*T129*AI129+$B$16*U129*AI129,IF($B$3='Funding Weight Adjustments'!$H$2,$B$14*N129*AI129,IF($B$3='Funding Weight Adjustments'!$I$2,$B$14*N129*AI129,IF($B$3='Funding Weight Adjustments'!$F$2,$B$15*T129*AI129+$B$16*U129*AI129,IF($B$3='Funding Weight Adjustments'!$G$2,$B$15*T129*AI129+$B$16*U129*AI129))))))))))))</f>
        <v>0</v>
      </c>
      <c r="AN129" s="84">
        <f t="shared" si="41"/>
        <v>0</v>
      </c>
      <c r="AO129" s="84">
        <f t="shared" si="58"/>
        <v>162.09086121840497</v>
      </c>
      <c r="AP129" s="84">
        <f t="shared" si="42"/>
        <v>86.905076646701573</v>
      </c>
      <c r="AQ129" s="85">
        <f t="shared" si="43"/>
        <v>14724.398165759427</v>
      </c>
      <c r="AR129" s="86">
        <f t="shared" si="44"/>
        <v>1.4492517879684474</v>
      </c>
      <c r="AS129" s="85">
        <f>IF(AO129="-","-",IF($B$3='Funding Weight Adjustments'!$D$2,AI129*$E$14,IF($B$3='Funding Weight Adjustments'!$E$2,AP129*$E$14,IF($B$3='Funding Weight Adjustments'!$B$2,AI129*$E$14,IF(Simulation!$B$3='Funding Weight Adjustments'!$C$2,AP129*$E$14,IF($B$3='Funding Weight Adjustments'!$H$2,AI129*$E$14,IF($B$3='Funding Weight Adjustments'!$I$2,AP129*$E$14,IF($B$3='Funding Weight Adjustments'!$F$2,AI129*$E$14,IF(Simulation!$B$3='Funding Weight Adjustments'!$G$2,AP129*$E$14)))))))))</f>
        <v>167726.79792813404</v>
      </c>
      <c r="AT129" s="85">
        <f t="shared" si="45"/>
        <v>155220.99731445313</v>
      </c>
      <c r="AU129" s="85">
        <f t="shared" si="46"/>
        <v>0</v>
      </c>
      <c r="AV129" s="85">
        <f>IF(AO129="-","-",IF($B$3='Funding Weight Adjustments'!$D$2,AO129*$E$16,IF($B$3='Funding Weight Adjustments'!$E$2,AO129*$E$16,IF($B$3='Funding Weight Adjustments'!$B$2,AO129*$E$16,IF(Simulation!$B$3='Funding Weight Adjustments'!$C$2,AO129*$E$16,IF($B$3='Funding Weight Adjustments'!$H$2,AO129*$E$16,IF($B$3='Funding Weight Adjustments'!$I$2,AO129*$E$16,IF($B$3='Funding Weight Adjustments'!$F$2,AO129*$E$16,IF(Simulation!$B$3='Funding Weight Adjustments'!$G$2,AO129*$E$16)))))))))</f>
        <v>1394944.629323666</v>
      </c>
      <c r="AW129" s="85">
        <f t="shared" si="47"/>
        <v>1717892.4245662531</v>
      </c>
      <c r="AX129" s="85">
        <f t="shared" si="48"/>
        <v>1524.7890720739458</v>
      </c>
      <c r="AY129" s="85">
        <f t="shared" si="49"/>
        <v>1411.0999755859375</v>
      </c>
      <c r="AZ129" s="85">
        <f t="shared" si="50"/>
        <v>0</v>
      </c>
      <c r="BA129" s="85">
        <f t="shared" si="51"/>
        <v>12681.314812033326</v>
      </c>
      <c r="BB129" s="85">
        <f t="shared" si="52"/>
        <v>15617.203859693211</v>
      </c>
      <c r="BC129" s="85">
        <f t="shared" si="53"/>
        <v>-204.24145280678931</v>
      </c>
      <c r="BD129" s="85">
        <f t="shared" si="54"/>
        <v>14465.879783685143</v>
      </c>
      <c r="BE129" s="86">
        <f t="shared" si="59"/>
        <v>1.4238070653233408</v>
      </c>
    </row>
    <row r="130" spans="1:57" x14ac:dyDescent="0.3">
      <c r="A130" s="76" t="str">
        <f>'Data Export'!A107</f>
        <v>T148</v>
      </c>
      <c r="B130" s="76" t="str">
        <f>'Data Export'!B107</f>
        <v>Orwell</v>
      </c>
      <c r="C130" s="76" t="str">
        <f>'Data Export'!C107</f>
        <v>4</v>
      </c>
      <c r="D130" s="76" t="str">
        <f>'Data Export'!D107</f>
        <v>Addison-Rutland SU</v>
      </c>
      <c r="E130" s="77">
        <f>'Data Export'!E107</f>
        <v>142.35000000000002</v>
      </c>
      <c r="F130" s="78">
        <f>'Data Export'!AU107</f>
        <v>0.1462</v>
      </c>
      <c r="G130" s="78">
        <f>'Data Export'!AT107</f>
        <v>0</v>
      </c>
      <c r="H130" s="79">
        <f>'Data Export'!AR107</f>
        <v>14.85</v>
      </c>
      <c r="I130" s="79">
        <f t="shared" si="31"/>
        <v>81.523898162841789</v>
      </c>
      <c r="J130" s="79">
        <f>'Data Export'!AV107</f>
        <v>39.516101837158203</v>
      </c>
      <c r="K130" s="79">
        <f>'Data Export'!AW107</f>
        <v>0</v>
      </c>
      <c r="L130" s="78">
        <f>'Data Export'!J107</f>
        <v>6.6583536565303802E-2</v>
      </c>
      <c r="M130" s="78">
        <f>'Data Export'!K107</f>
        <v>2.8543008491396904E-2</v>
      </c>
      <c r="N130" s="76">
        <f>'Data Export'!L107</f>
        <v>0</v>
      </c>
      <c r="O130" s="77">
        <f>'Data Export'!P107</f>
        <v>1</v>
      </c>
      <c r="P130" s="77">
        <f>'Data Export'!Q107</f>
        <v>0</v>
      </c>
      <c r="Q130" s="77">
        <f>'Data Export'!R107</f>
        <v>0</v>
      </c>
      <c r="R130" s="77">
        <f t="shared" si="56"/>
        <v>1</v>
      </c>
      <c r="S130" s="77">
        <f t="shared" si="57"/>
        <v>1</v>
      </c>
      <c r="T130" s="80">
        <f>'Data Export'!Z107</f>
        <v>0</v>
      </c>
      <c r="U130" s="80">
        <f>'Data Export'!AA107</f>
        <v>1</v>
      </c>
      <c r="V130" s="81">
        <f>'Data Export'!AH107</f>
        <v>1933177</v>
      </c>
      <c r="W130" s="81">
        <f t="shared" si="32"/>
        <v>1933176.9462890627</v>
      </c>
      <c r="X130" s="81">
        <f>'Data Export'!AI107</f>
        <v>133.56515502929688</v>
      </c>
      <c r="Y130" s="81">
        <f t="shared" si="33"/>
        <v>19012.999818420412</v>
      </c>
      <c r="Z130" s="81">
        <f>'Data Export'!AJ107</f>
        <v>1315.4189453125</v>
      </c>
      <c r="AA130" s="81">
        <f t="shared" si="34"/>
        <v>187249.88686523441</v>
      </c>
      <c r="AB130" s="81">
        <f>'Data Export'!AO107</f>
        <v>0</v>
      </c>
      <c r="AC130" s="81">
        <f t="shared" si="35"/>
        <v>0</v>
      </c>
      <c r="AD130" s="77">
        <f>'Data Export'!AK107</f>
        <v>136.42000000000002</v>
      </c>
      <c r="AE130" s="77">
        <f>'Data Export'!AL107</f>
        <v>127.29</v>
      </c>
      <c r="AF130" s="81">
        <f>'Data Export'!AN107</f>
        <v>13580.44921875</v>
      </c>
      <c r="AG130" s="81">
        <f t="shared" si="36"/>
        <v>13716.136848329234</v>
      </c>
      <c r="AH130" s="80">
        <f t="shared" si="37"/>
        <v>1.3500134693237436</v>
      </c>
      <c r="AI130" s="83">
        <f>'Data Export'!AS107</f>
        <v>135.88999999999999</v>
      </c>
      <c r="AJ130" s="84">
        <f t="shared" si="38"/>
        <v>136.9597034225464</v>
      </c>
      <c r="AK130" s="84">
        <f t="shared" si="39"/>
        <v>59.469820661917566</v>
      </c>
      <c r="AL130" s="84">
        <f t="shared" si="40"/>
        <v>0</v>
      </c>
      <c r="AM130" s="84">
        <f>IF($B$5="No",IF($B$3='Funding Weight Adjustments'!$D$2,$B$14*N130*AI130,IF($B$3='Funding Weight Adjustments'!$E$2,$B$14*N130*AI130,IF($B$3='Funding Weight Adjustments'!$B$2,$B$15*T130*AI130+$B$16*U130*AI130,IF($B$3='Funding Weight Adjustments'!$C$2,$B$15*T130*AI130+$B$16*U130*AI130,IF($B$3='Funding Weight Adjustments'!$H$2,$B$14*N130*AI130,IF($B$3='Funding Weight Adjustments'!$I$2,$B$14*N130*AI130,IF($B$3='Funding Weight Adjustments'!$F$2,$B$15*T130*AI130+$B$16*U130*AI130,IF($B$3='Funding Weight Adjustments'!$G$2,$B$15*T130*AI130+$B$16*U130*AI130)))))))),IF($B$5="Sparsity&lt;100",IF(R130=0,0,IF($B$3='Funding Weight Adjustments'!$D$2,$B$14*N130*AI130,IF($B$3='Funding Weight Adjustments'!$E$2,$B$14*N130*AI130,IF($B$3='Funding Weight Adjustments'!$B$2,$B$15*T130*AI130+$B$16*U130*AI130,IF($B$3='Funding Weight Adjustments'!$C$2,$B$15*T130*AI130+$B$16*U130*AI130,IF($B$3='Funding Weight Adjustments'!$H$2,$B$14*N130*AI130,IF($B$3='Funding Weight Adjustments'!$I$2,$B$14*N130*AI130,IF($B$3='Funding Weight Adjustments'!$F$2,$B$15*T130*AI130+$B$16*U130*AI130,IF($B$3='Funding Weight Adjustments'!$G$2,$B$15*T130*AI130+$B$16*U130*AI130))))))))),IF($B$5="Sparsity&lt;55",IF(S130=0,0,IF($B$3='Funding Weight Adjustments'!$D$2,$B$14*N130*AI130,IF($B$3='Funding Weight Adjustments'!$E$2,$B$14*N130*AI130,IF($B$3='Funding Weight Adjustments'!$B$2,$B$15*T130*AI130+$B$16*U130*AI130,IF($B$3='Funding Weight Adjustments'!$C$2,$B$15*T130*AI130+$B$16*U130*AI130,IF($B$3='Funding Weight Adjustments'!$H$2,$B$14*N130*AI130,IF($B$3='Funding Weight Adjustments'!$I$2,$B$14*N130*AI130,IF($B$3='Funding Weight Adjustments'!$F$2,$B$15*T130*AI130+$B$16*U130*AI130,IF($B$3='Funding Weight Adjustments'!$G$2,$B$15*T130*AI130+$B$16*U130*AI130))))))))))))</f>
        <v>16.306799999999999</v>
      </c>
      <c r="AN130" s="84">
        <f t="shared" si="41"/>
        <v>31.2547</v>
      </c>
      <c r="AO130" s="84">
        <f t="shared" si="58"/>
        <v>243.99102408446396</v>
      </c>
      <c r="AP130" s="84">
        <f t="shared" si="42"/>
        <v>130.81587999336193</v>
      </c>
      <c r="AQ130" s="85">
        <f t="shared" si="43"/>
        <v>13346.445855903909</v>
      </c>
      <c r="AR130" s="86">
        <f t="shared" si="44"/>
        <v>1.3136265606204633</v>
      </c>
      <c r="AS130" s="85">
        <f>IF(AO130="-","-",IF($B$3='Funding Weight Adjustments'!$D$2,AI130*$E$14,IF($B$3='Funding Weight Adjustments'!$E$2,AP130*$E$14,IF($B$3='Funding Weight Adjustments'!$B$2,AI130*$E$14,IF(Simulation!$B$3='Funding Weight Adjustments'!$C$2,AP130*$E$14,IF($B$3='Funding Weight Adjustments'!$H$2,AI130*$E$14,IF($B$3='Funding Weight Adjustments'!$I$2,AP130*$E$14,IF($B$3='Funding Weight Adjustments'!$F$2,AI130*$E$14,IF(Simulation!$B$3='Funding Weight Adjustments'!$G$2,AP130*$E$14)))))))))</f>
        <v>252474.64838718853</v>
      </c>
      <c r="AT130" s="85">
        <f t="shared" si="45"/>
        <v>19012.999818420412</v>
      </c>
      <c r="AU130" s="85">
        <f t="shared" si="46"/>
        <v>0</v>
      </c>
      <c r="AV130" s="85">
        <f>IF(AO130="-","-",IF($B$3='Funding Weight Adjustments'!$D$2,AO130*$E$16,IF($B$3='Funding Weight Adjustments'!$E$2,AO130*$E$16,IF($B$3='Funding Weight Adjustments'!$B$2,AO130*$E$16,IF(Simulation!$B$3='Funding Weight Adjustments'!$C$2,AO130*$E$16,IF($B$3='Funding Weight Adjustments'!$H$2,AO130*$E$16,IF($B$3='Funding Weight Adjustments'!$I$2,AO130*$E$16,IF($B$3='Funding Weight Adjustments'!$F$2,AO130*$E$16,IF(Simulation!$B$3='Funding Weight Adjustments'!$G$2,AO130*$E$16)))))))))</f>
        <v>2099772.7206298411</v>
      </c>
      <c r="AW130" s="85">
        <f t="shared" si="47"/>
        <v>2371260.3688354502</v>
      </c>
      <c r="AX130" s="85">
        <f t="shared" si="48"/>
        <v>1773.6188857547488</v>
      </c>
      <c r="AY130" s="85">
        <f t="shared" si="49"/>
        <v>133.56515502929688</v>
      </c>
      <c r="AZ130" s="85">
        <f t="shared" si="50"/>
        <v>0</v>
      </c>
      <c r="BA130" s="85">
        <f t="shared" si="51"/>
        <v>14750.774293149567</v>
      </c>
      <c r="BB130" s="85">
        <f t="shared" si="52"/>
        <v>16657.958333933613</v>
      </c>
      <c r="BC130" s="85">
        <f t="shared" si="53"/>
        <v>3077.5091151836132</v>
      </c>
      <c r="BD130" s="85">
        <f t="shared" si="54"/>
        <v>16695.300922801118</v>
      </c>
      <c r="BE130" s="86">
        <f t="shared" si="59"/>
        <v>1.6432382798032596</v>
      </c>
    </row>
    <row r="131" spans="1:57" x14ac:dyDescent="0.3">
      <c r="A131" s="76" t="str">
        <f>'Data Export'!A108</f>
        <v>T150</v>
      </c>
      <c r="B131" s="76" t="str">
        <f>'Data Export'!B108</f>
        <v>Pawlet</v>
      </c>
      <c r="C131" s="76" t="str">
        <f>'Data Export'!C108</f>
        <v>6</v>
      </c>
      <c r="D131" s="76" t="str">
        <f>'Data Export'!D108</f>
        <v>Bennington-Rutland SU</v>
      </c>
      <c r="E131" s="77">
        <f>'Data Export'!E108</f>
        <v>103.8</v>
      </c>
      <c r="F131" s="78">
        <f>'Data Export'!AU108</f>
        <v>0.21969999999999998</v>
      </c>
      <c r="G131" s="78">
        <f>'Data Export'!AT108</f>
        <v>0</v>
      </c>
      <c r="H131" s="79">
        <f>'Data Export'!AR108</f>
        <v>0</v>
      </c>
      <c r="I131" s="79">
        <f t="shared" si="31"/>
        <v>61.622703552246094</v>
      </c>
      <c r="J131" s="79">
        <f>'Data Export'!AV108</f>
        <v>24.529926300048828</v>
      </c>
      <c r="K131" s="79">
        <f>'Data Export'!AW108</f>
        <v>29.847370147705078</v>
      </c>
      <c r="L131" s="78">
        <f>'Data Export'!J108</f>
        <v>0.20271255075931549</v>
      </c>
      <c r="M131" s="78">
        <f>'Data Export'!K108</f>
        <v>3.8466263562440872E-2</v>
      </c>
      <c r="N131" s="76">
        <f>'Data Export'!L108</f>
        <v>0</v>
      </c>
      <c r="O131" s="77">
        <f>'Data Export'!P108</f>
        <v>1</v>
      </c>
      <c r="P131" s="77">
        <f>'Data Export'!Q108</f>
        <v>0</v>
      </c>
      <c r="Q131" s="77">
        <f>'Data Export'!R108</f>
        <v>0</v>
      </c>
      <c r="R131" s="77">
        <f t="shared" si="56"/>
        <v>1</v>
      </c>
      <c r="S131" s="77">
        <f t="shared" si="57"/>
        <v>1</v>
      </c>
      <c r="T131" s="80">
        <f>'Data Export'!Z108</f>
        <v>0</v>
      </c>
      <c r="U131" s="80">
        <f>'Data Export'!AA108</f>
        <v>0</v>
      </c>
      <c r="V131" s="81">
        <f>'Data Export'!AH108</f>
        <v>1324221</v>
      </c>
      <c r="W131" s="81">
        <f t="shared" si="32"/>
        <v>1362755.0255859375</v>
      </c>
      <c r="X131" s="81">
        <f>'Data Export'!AI108</f>
        <v>0</v>
      </c>
      <c r="Y131" s="81">
        <f t="shared" si="33"/>
        <v>0</v>
      </c>
      <c r="Z131" s="81">
        <f>'Data Export'!AJ108</f>
        <v>476.271484375</v>
      </c>
      <c r="AA131" s="81">
        <f t="shared" si="34"/>
        <v>49436.980078125001</v>
      </c>
      <c r="AB131" s="81">
        <f>'Data Export'!AO108</f>
        <v>371.233154296875</v>
      </c>
      <c r="AC131" s="81">
        <f t="shared" si="35"/>
        <v>38534.001416015621</v>
      </c>
      <c r="AD131" s="77">
        <f>'Data Export'!AK108</f>
        <v>138.29999999999998</v>
      </c>
      <c r="AE131" s="77">
        <f>'Data Export'!AL108</f>
        <v>129.04</v>
      </c>
      <c r="AF131" s="81">
        <f>'Data Export'!AN108</f>
        <v>13128.6611328125</v>
      </c>
      <c r="AG131" s="81">
        <f t="shared" si="36"/>
        <v>10177.604196433762</v>
      </c>
      <c r="AH131" s="80">
        <f t="shared" si="37"/>
        <v>1.001732696499386</v>
      </c>
      <c r="AI131" s="83">
        <f>'Data Export'!AS108</f>
        <v>116</v>
      </c>
      <c r="AJ131" s="84">
        <f t="shared" si="38"/>
        <v>127.61135707855223</v>
      </c>
      <c r="AK131" s="84">
        <f t="shared" si="39"/>
        <v>83.26755899596904</v>
      </c>
      <c r="AL131" s="84">
        <f t="shared" si="40"/>
        <v>0</v>
      </c>
      <c r="AM131" s="84">
        <f>IF($B$5="No",IF($B$3='Funding Weight Adjustments'!$D$2,$B$14*N131*AI131,IF($B$3='Funding Weight Adjustments'!$E$2,$B$14*N131*AI131,IF($B$3='Funding Weight Adjustments'!$B$2,$B$15*T131*AI131+$B$16*U131*AI131,IF($B$3='Funding Weight Adjustments'!$C$2,$B$15*T131*AI131+$B$16*U131*AI131,IF($B$3='Funding Weight Adjustments'!$H$2,$B$14*N131*AI131,IF($B$3='Funding Weight Adjustments'!$I$2,$B$14*N131*AI131,IF($B$3='Funding Weight Adjustments'!$F$2,$B$15*T131*AI131+$B$16*U131*AI131,IF($B$3='Funding Weight Adjustments'!$G$2,$B$15*T131*AI131+$B$16*U131*AI131)))))))),IF($B$5="Sparsity&lt;100",IF(R131=0,0,IF($B$3='Funding Weight Adjustments'!$D$2,$B$14*N131*AI131,IF($B$3='Funding Weight Adjustments'!$E$2,$B$14*N131*AI131,IF($B$3='Funding Weight Adjustments'!$B$2,$B$15*T131*AI131+$B$16*U131*AI131,IF($B$3='Funding Weight Adjustments'!$C$2,$B$15*T131*AI131+$B$16*U131*AI131,IF($B$3='Funding Weight Adjustments'!$H$2,$B$14*N131*AI131,IF($B$3='Funding Weight Adjustments'!$I$2,$B$14*N131*AI131,IF($B$3='Funding Weight Adjustments'!$F$2,$B$15*T131*AI131+$B$16*U131*AI131,IF($B$3='Funding Weight Adjustments'!$G$2,$B$15*T131*AI131+$B$16*U131*AI131))))))))),IF($B$5="Sparsity&lt;55",IF(S131=0,0,IF($B$3='Funding Weight Adjustments'!$D$2,$B$14*N131*AI131,IF($B$3='Funding Weight Adjustments'!$E$2,$B$14*N131*AI131,IF($B$3='Funding Weight Adjustments'!$B$2,$B$15*T131*AI131+$B$16*U131*AI131,IF($B$3='Funding Weight Adjustments'!$C$2,$B$15*T131*AI131+$B$16*U131*AI131,IF($B$3='Funding Weight Adjustments'!$H$2,$B$14*N131*AI131,IF($B$3='Funding Weight Adjustments'!$I$2,$B$14*N131*AI131,IF($B$3='Funding Weight Adjustments'!$F$2,$B$15*T131*AI131+$B$16*U131*AI131,IF($B$3='Funding Weight Adjustments'!$G$2,$B$15*T131*AI131+$B$16*U131*AI131))))))))))))</f>
        <v>0</v>
      </c>
      <c r="AN131" s="84">
        <f t="shared" si="41"/>
        <v>26.68</v>
      </c>
      <c r="AO131" s="84">
        <f t="shared" si="58"/>
        <v>237.55891607452128</v>
      </c>
      <c r="AP131" s="84">
        <f t="shared" si="42"/>
        <v>127.36730284717264</v>
      </c>
      <c r="AQ131" s="85">
        <f t="shared" si="43"/>
        <v>10311.265263139443</v>
      </c>
      <c r="AR131" s="86">
        <f t="shared" si="44"/>
        <v>1.0148883133011264</v>
      </c>
      <c r="AS131" s="85">
        <f>IF(AO131="-","-",IF($B$3='Funding Weight Adjustments'!$D$2,AI131*$E$14,IF($B$3='Funding Weight Adjustments'!$E$2,AP131*$E$14,IF($B$3='Funding Weight Adjustments'!$B$2,AI131*$E$14,IF(Simulation!$B$3='Funding Weight Adjustments'!$C$2,AP131*$E$14,IF($B$3='Funding Weight Adjustments'!$H$2,AI131*$E$14,IF($B$3='Funding Weight Adjustments'!$I$2,AP131*$E$14,IF($B$3='Funding Weight Adjustments'!$F$2,AI131*$E$14,IF(Simulation!$B$3='Funding Weight Adjustments'!$G$2,AP131*$E$14)))))))))</f>
        <v>245818.89449504321</v>
      </c>
      <c r="AT131" s="85">
        <f t="shared" si="45"/>
        <v>0</v>
      </c>
      <c r="AU131" s="85">
        <f t="shared" si="46"/>
        <v>38534.001416015621</v>
      </c>
      <c r="AV131" s="85">
        <f>IF(AO131="-","-",IF($B$3='Funding Weight Adjustments'!$D$2,AO131*$E$16,IF($B$3='Funding Weight Adjustments'!$E$2,AO131*$E$16,IF($B$3='Funding Weight Adjustments'!$B$2,AO131*$E$16,IF(Simulation!$B$3='Funding Weight Adjustments'!$C$2,AO131*$E$16,IF($B$3='Funding Weight Adjustments'!$H$2,AO131*$E$16,IF($B$3='Funding Weight Adjustments'!$I$2,AO131*$E$16,IF($B$3='Funding Weight Adjustments'!$F$2,AO131*$E$16,IF(Simulation!$B$3='Funding Weight Adjustments'!$G$2,AO131*$E$16)))))))))</f>
        <v>2044418.3690257147</v>
      </c>
      <c r="AW131" s="85">
        <f t="shared" si="47"/>
        <v>2328771.2649367736</v>
      </c>
      <c r="AX131" s="85">
        <f t="shared" si="48"/>
        <v>2368.1974421487785</v>
      </c>
      <c r="AY131" s="85">
        <f t="shared" si="49"/>
        <v>0</v>
      </c>
      <c r="AZ131" s="85">
        <f t="shared" si="50"/>
        <v>371.23315429687494</v>
      </c>
      <c r="BA131" s="85">
        <f t="shared" si="51"/>
        <v>19695.745366336367</v>
      </c>
      <c r="BB131" s="85">
        <f t="shared" si="52"/>
        <v>22435.175962782021</v>
      </c>
      <c r="BC131" s="85">
        <f t="shared" si="53"/>
        <v>9306.5148299695211</v>
      </c>
      <c r="BD131" s="85">
        <f t="shared" si="54"/>
        <v>17895.756869356101</v>
      </c>
      <c r="BE131" s="86">
        <f t="shared" si="59"/>
        <v>1.7613933926531595</v>
      </c>
    </row>
    <row r="132" spans="1:57" x14ac:dyDescent="0.3">
      <c r="A132" s="76" t="str">
        <f>'Data Export'!A109</f>
        <v>T151</v>
      </c>
      <c r="B132" s="76" t="str">
        <f>'Data Export'!B109</f>
        <v>Peacham</v>
      </c>
      <c r="C132" s="76" t="str">
        <f>'Data Export'!C109</f>
        <v>9</v>
      </c>
      <c r="D132" s="76" t="str">
        <f>'Data Export'!D109</f>
        <v>Caledonia Central SU</v>
      </c>
      <c r="E132" s="77">
        <f>'Data Export'!E109</f>
        <v>101</v>
      </c>
      <c r="F132" s="78">
        <f>'Data Export'!AU109</f>
        <v>8.6800000000000002E-2</v>
      </c>
      <c r="G132" s="78">
        <f>'Data Export'!AT109</f>
        <v>0</v>
      </c>
      <c r="H132" s="79">
        <f>'Data Export'!AR109</f>
        <v>9</v>
      </c>
      <c r="I132" s="79">
        <f t="shared" si="31"/>
        <v>76.19841194152832</v>
      </c>
      <c r="J132" s="79">
        <f>'Data Export'!AV109</f>
        <v>9.8015880584716797</v>
      </c>
      <c r="K132" s="79">
        <f>'Data Export'!AW109</f>
        <v>0</v>
      </c>
      <c r="L132" s="78">
        <f>'Data Export'!J109</f>
        <v>0.10596989840269089</v>
      </c>
      <c r="M132" s="78">
        <f>'Data Export'!K109</f>
        <v>2.7497280389070511E-3</v>
      </c>
      <c r="N132" s="76">
        <f>'Data Export'!L109</f>
        <v>0</v>
      </c>
      <c r="O132" s="77">
        <f>'Data Export'!P109</f>
        <v>1</v>
      </c>
      <c r="P132" s="77">
        <f>'Data Export'!Q109</f>
        <v>0</v>
      </c>
      <c r="Q132" s="77">
        <f>'Data Export'!R109</f>
        <v>0</v>
      </c>
      <c r="R132" s="77">
        <f t="shared" si="56"/>
        <v>1</v>
      </c>
      <c r="S132" s="77">
        <f t="shared" si="57"/>
        <v>1</v>
      </c>
      <c r="T132" s="80">
        <f>'Data Export'!Z109</f>
        <v>1</v>
      </c>
      <c r="U132" s="80">
        <f>'Data Export'!AA109</f>
        <v>0</v>
      </c>
      <c r="V132" s="81">
        <f>'Data Export'!AH109</f>
        <v>1808778</v>
      </c>
      <c r="W132" s="81">
        <f t="shared" si="32"/>
        <v>1808778.029296875</v>
      </c>
      <c r="X132" s="81">
        <f>'Data Export'!AI109</f>
        <v>954.75250244140625</v>
      </c>
      <c r="Y132" s="81">
        <f t="shared" si="33"/>
        <v>96430.002746582031</v>
      </c>
      <c r="Z132" s="81">
        <f>'Data Export'!AJ109</f>
        <v>1002.890625</v>
      </c>
      <c r="AA132" s="81">
        <f t="shared" si="34"/>
        <v>101291.953125</v>
      </c>
      <c r="AB132" s="81">
        <f>'Data Export'!AO109</f>
        <v>0</v>
      </c>
      <c r="AC132" s="81">
        <f t="shared" si="35"/>
        <v>0</v>
      </c>
      <c r="AD132" s="77">
        <f>'Data Export'!AK109</f>
        <v>97.83</v>
      </c>
      <c r="AE132" s="77">
        <f>'Data Export'!AL109</f>
        <v>91.28</v>
      </c>
      <c r="AF132" s="81">
        <f>'Data Export'!AN109</f>
        <v>17908.693359375</v>
      </c>
      <c r="AG132" s="81">
        <f t="shared" si="36"/>
        <v>18706.02625078741</v>
      </c>
      <c r="AH132" s="80">
        <f t="shared" si="37"/>
        <v>1.8411443160223828</v>
      </c>
      <c r="AI132" s="83">
        <f>'Data Export'!AS109</f>
        <v>95</v>
      </c>
      <c r="AJ132" s="84">
        <f t="shared" si="38"/>
        <v>92.394365253448484</v>
      </c>
      <c r="AK132" s="84">
        <f t="shared" si="39"/>
        <v>23.818897784878008</v>
      </c>
      <c r="AL132" s="84">
        <f t="shared" si="40"/>
        <v>0</v>
      </c>
      <c r="AM132" s="84">
        <f>IF($B$5="No",IF($B$3='Funding Weight Adjustments'!$D$2,$B$14*N132*AI132,IF($B$3='Funding Weight Adjustments'!$E$2,$B$14*N132*AI132,IF($B$3='Funding Weight Adjustments'!$B$2,$B$15*T132*AI132+$B$16*U132*AI132,IF($B$3='Funding Weight Adjustments'!$C$2,$B$15*T132*AI132+$B$16*U132*AI132,IF($B$3='Funding Weight Adjustments'!$H$2,$B$14*N132*AI132,IF($B$3='Funding Weight Adjustments'!$I$2,$B$14*N132*AI132,IF($B$3='Funding Weight Adjustments'!$F$2,$B$15*T132*AI132+$B$16*U132*AI132,IF($B$3='Funding Weight Adjustments'!$G$2,$B$15*T132*AI132+$B$16*U132*AI132)))))))),IF($B$5="Sparsity&lt;100",IF(R132=0,0,IF($B$3='Funding Weight Adjustments'!$D$2,$B$14*N132*AI132,IF($B$3='Funding Weight Adjustments'!$E$2,$B$14*N132*AI132,IF($B$3='Funding Weight Adjustments'!$B$2,$B$15*T132*AI132+$B$16*U132*AI132,IF($B$3='Funding Weight Adjustments'!$C$2,$B$15*T132*AI132+$B$16*U132*AI132,IF($B$3='Funding Weight Adjustments'!$H$2,$B$14*N132*AI132,IF($B$3='Funding Weight Adjustments'!$I$2,$B$14*N132*AI132,IF($B$3='Funding Weight Adjustments'!$F$2,$B$15*T132*AI132+$B$16*U132*AI132,IF($B$3='Funding Weight Adjustments'!$G$2,$B$15*T132*AI132+$B$16*U132*AI132))))))))),IF($B$5="Sparsity&lt;55",IF(S132=0,0,IF($B$3='Funding Weight Adjustments'!$D$2,$B$14*N132*AI132,IF($B$3='Funding Weight Adjustments'!$E$2,$B$14*N132*AI132,IF($B$3='Funding Weight Adjustments'!$B$2,$B$15*T132*AI132+$B$16*U132*AI132,IF($B$3='Funding Weight Adjustments'!$C$2,$B$15*T132*AI132+$B$16*U132*AI132,IF($B$3='Funding Weight Adjustments'!$H$2,$B$14*N132*AI132,IF($B$3='Funding Weight Adjustments'!$I$2,$B$14*N132*AI132,IF($B$3='Funding Weight Adjustments'!$F$2,$B$15*T132*AI132+$B$16*U132*AI132,IF($B$3='Funding Weight Adjustments'!$G$2,$B$15*T132*AI132+$B$16*U132*AI132))))))))))))</f>
        <v>24.7</v>
      </c>
      <c r="AN132" s="84">
        <f t="shared" si="41"/>
        <v>21.85</v>
      </c>
      <c r="AO132" s="84">
        <f t="shared" si="58"/>
        <v>162.76326303832647</v>
      </c>
      <c r="AP132" s="84">
        <f t="shared" si="42"/>
        <v>87.265585137176686</v>
      </c>
      <c r="AQ132" s="85">
        <f t="shared" si="43"/>
        <v>19566.545889628782</v>
      </c>
      <c r="AR132" s="86">
        <f t="shared" si="44"/>
        <v>1.9258411308689747</v>
      </c>
      <c r="AS132" s="85">
        <f>IF(AO132="-","-",IF($B$3='Funding Weight Adjustments'!$D$2,AI132*$E$14,IF($B$3='Funding Weight Adjustments'!$E$2,AP132*$E$14,IF($B$3='Funding Weight Adjustments'!$B$2,AI132*$E$14,IF(Simulation!$B$3='Funding Weight Adjustments'!$C$2,AP132*$E$14,IF($B$3='Funding Weight Adjustments'!$H$2,AI132*$E$14,IF($B$3='Funding Weight Adjustments'!$I$2,AP132*$E$14,IF($B$3='Funding Weight Adjustments'!$F$2,AI132*$E$14,IF(Simulation!$B$3='Funding Weight Adjustments'!$G$2,AP132*$E$14)))))))))</f>
        <v>168422.579314751</v>
      </c>
      <c r="AT132" s="85">
        <f t="shared" si="45"/>
        <v>96430.002746582031</v>
      </c>
      <c r="AU132" s="85">
        <f t="shared" si="46"/>
        <v>0</v>
      </c>
      <c r="AV132" s="85">
        <f>IF(AO132="-","-",IF($B$3='Funding Weight Adjustments'!$D$2,AO132*$E$16,IF($B$3='Funding Weight Adjustments'!$E$2,AO132*$E$16,IF($B$3='Funding Weight Adjustments'!$B$2,AO132*$E$16,IF(Simulation!$B$3='Funding Weight Adjustments'!$C$2,AO132*$E$16,IF($B$3='Funding Weight Adjustments'!$H$2,AO132*$E$16,IF($B$3='Funding Weight Adjustments'!$I$2,AO132*$E$16,IF($B$3='Funding Weight Adjustments'!$F$2,AO132*$E$16,IF(Simulation!$B$3='Funding Weight Adjustments'!$G$2,AO132*$E$16)))))))))</f>
        <v>1400731.2807141051</v>
      </c>
      <c r="AW132" s="85">
        <f t="shared" si="47"/>
        <v>1665583.862775438</v>
      </c>
      <c r="AX132" s="85">
        <f t="shared" si="48"/>
        <v>1667.5502902450594</v>
      </c>
      <c r="AY132" s="85">
        <f t="shared" si="49"/>
        <v>954.75250244140625</v>
      </c>
      <c r="AZ132" s="85">
        <f t="shared" si="50"/>
        <v>0</v>
      </c>
      <c r="BA132" s="85">
        <f t="shared" si="51"/>
        <v>13868.626541723814</v>
      </c>
      <c r="BB132" s="85">
        <f t="shared" si="52"/>
        <v>16490.929334410277</v>
      </c>
      <c r="BC132" s="85">
        <f t="shared" si="53"/>
        <v>-1417.7640249647229</v>
      </c>
      <c r="BD132" s="85">
        <f t="shared" si="54"/>
        <v>17925.64511188984</v>
      </c>
      <c r="BE132" s="86">
        <f t="shared" si="59"/>
        <v>1.7643351488080552</v>
      </c>
    </row>
    <row r="133" spans="1:57" x14ac:dyDescent="0.3">
      <c r="A133" s="76" t="str">
        <f>'Data Export'!A110</f>
        <v>T153</v>
      </c>
      <c r="B133" s="76" t="str">
        <f>'Data Export'!B110</f>
        <v>Pittsfield</v>
      </c>
      <c r="C133" s="76" t="str">
        <f>'Data Export'!C110</f>
        <v>51</v>
      </c>
      <c r="D133" s="76" t="str">
        <f>'Data Export'!D110</f>
        <v>Windsor Central SU</v>
      </c>
      <c r="E133" s="77">
        <f>'Data Export'!E110</f>
        <v>61.3</v>
      </c>
      <c r="F133" s="78">
        <f>'Data Export'!AU110</f>
        <v>0.17549999999999999</v>
      </c>
      <c r="G133" s="78">
        <f>'Data Export'!AT110</f>
        <v>0</v>
      </c>
      <c r="H133" s="79">
        <f>'Data Export'!AR110</f>
        <v>4</v>
      </c>
      <c r="I133" s="79">
        <f t="shared" si="31"/>
        <v>33.085180816650393</v>
      </c>
      <c r="J133" s="79">
        <f>'Data Export'!AV110</f>
        <v>14.762363433837891</v>
      </c>
      <c r="K133" s="79">
        <f>'Data Export'!AW110</f>
        <v>17.962455749511719</v>
      </c>
      <c r="L133" s="78">
        <f>'Data Export'!J110</f>
        <v>6.9640271365642548E-2</v>
      </c>
      <c r="M133" s="78">
        <f>'Data Export'!K110</f>
        <v>4.0225256234407425E-2</v>
      </c>
      <c r="N133" s="76">
        <f>'Data Export'!L110</f>
        <v>1</v>
      </c>
      <c r="O133" s="77">
        <f>'Data Export'!P110</f>
        <v>1</v>
      </c>
      <c r="P133" s="77">
        <f>'Data Export'!Q110</f>
        <v>0</v>
      </c>
      <c r="Q133" s="77">
        <f>'Data Export'!R110</f>
        <v>0</v>
      </c>
      <c r="R133" s="77">
        <f t="shared" si="56"/>
        <v>1</v>
      </c>
      <c r="S133" s="77">
        <f t="shared" si="57"/>
        <v>1</v>
      </c>
      <c r="T133" s="80">
        <f>'Data Export'!Z110</f>
        <v>0</v>
      </c>
      <c r="U133" s="80">
        <f>'Data Export'!AA110</f>
        <v>0</v>
      </c>
      <c r="V133" s="81">
        <f>'Data Export'!AH110</f>
        <v>1242508</v>
      </c>
      <c r="W133" s="81">
        <f t="shared" si="32"/>
        <v>1242508.0181640624</v>
      </c>
      <c r="X133" s="81">
        <f>'Data Export'!AI110</f>
        <v>79.086456298828125</v>
      </c>
      <c r="Y133" s="81">
        <f t="shared" si="33"/>
        <v>4847.9997711181641</v>
      </c>
      <c r="Z133" s="81">
        <f>'Data Export'!AJ110</f>
        <v>4616.9501953125</v>
      </c>
      <c r="AA133" s="81">
        <f t="shared" si="34"/>
        <v>283019.04697265622</v>
      </c>
      <c r="AB133" s="81">
        <f>'Data Export'!AO110</f>
        <v>0</v>
      </c>
      <c r="AC133" s="81">
        <f t="shared" si="35"/>
        <v>0</v>
      </c>
      <c r="AD133" s="77">
        <f>'Data Export'!AK110</f>
        <v>75.210000000000008</v>
      </c>
      <c r="AE133" s="77">
        <f>'Data Export'!AL110</f>
        <v>70.17</v>
      </c>
      <c r="AF133" s="81">
        <f>'Data Export'!AN110</f>
        <v>20269.298828125</v>
      </c>
      <c r="AG133" s="81">
        <f t="shared" si="36"/>
        <v>13673.777557238225</v>
      </c>
      <c r="AH133" s="80">
        <f t="shared" si="37"/>
        <v>1.3458442477596679</v>
      </c>
      <c r="AI133" s="83">
        <f>'Data Export'!AS110</f>
        <v>69.81</v>
      </c>
      <c r="AJ133" s="84">
        <f t="shared" si="38"/>
        <v>74.637834739685061</v>
      </c>
      <c r="AK133" s="84">
        <f t="shared" si="39"/>
        <v>38.90385179053974</v>
      </c>
      <c r="AL133" s="84">
        <f t="shared" si="40"/>
        <v>0</v>
      </c>
      <c r="AM133" s="84">
        <f>IF($B$5="No",IF($B$3='Funding Weight Adjustments'!$D$2,$B$14*N133*AI133,IF($B$3='Funding Weight Adjustments'!$E$2,$B$14*N133*AI133,IF($B$3='Funding Weight Adjustments'!$B$2,$B$15*T133*AI133+$B$16*U133*AI133,IF($B$3='Funding Weight Adjustments'!$C$2,$B$15*T133*AI133+$B$16*U133*AI133,IF($B$3='Funding Weight Adjustments'!$H$2,$B$14*N133*AI133,IF($B$3='Funding Weight Adjustments'!$I$2,$B$14*N133*AI133,IF($B$3='Funding Weight Adjustments'!$F$2,$B$15*T133*AI133+$B$16*U133*AI133,IF($B$3='Funding Weight Adjustments'!$G$2,$B$15*T133*AI133+$B$16*U133*AI133)))))))),IF($B$5="Sparsity&lt;100",IF(R133=0,0,IF($B$3='Funding Weight Adjustments'!$D$2,$B$14*N133*AI133,IF($B$3='Funding Weight Adjustments'!$E$2,$B$14*N133*AI133,IF($B$3='Funding Weight Adjustments'!$B$2,$B$15*T133*AI133+$B$16*U133*AI133,IF($B$3='Funding Weight Adjustments'!$C$2,$B$15*T133*AI133+$B$16*U133*AI133,IF($B$3='Funding Weight Adjustments'!$H$2,$B$14*N133*AI133,IF($B$3='Funding Weight Adjustments'!$I$2,$B$14*N133*AI133,IF($B$3='Funding Weight Adjustments'!$F$2,$B$15*T133*AI133+$B$16*U133*AI133,IF($B$3='Funding Weight Adjustments'!$G$2,$B$15*T133*AI133+$B$16*U133*AI133))))))))),IF($B$5="Sparsity&lt;55",IF(S133=0,0,IF($B$3='Funding Weight Adjustments'!$D$2,$B$14*N133*AI133,IF($B$3='Funding Weight Adjustments'!$E$2,$B$14*N133*AI133,IF($B$3='Funding Weight Adjustments'!$B$2,$B$15*T133*AI133+$B$16*U133*AI133,IF($B$3='Funding Weight Adjustments'!$C$2,$B$15*T133*AI133+$B$16*U133*AI133,IF($B$3='Funding Weight Adjustments'!$H$2,$B$14*N133*AI133,IF($B$3='Funding Weight Adjustments'!$I$2,$B$14*N133*AI133,IF($B$3='Funding Weight Adjustments'!$F$2,$B$15*T133*AI133+$B$16*U133*AI133,IF($B$3='Funding Weight Adjustments'!$G$2,$B$15*T133*AI133+$B$16*U133*AI133))))))))))))</f>
        <v>0</v>
      </c>
      <c r="AN133" s="84">
        <f t="shared" si="41"/>
        <v>16.0563</v>
      </c>
      <c r="AO133" s="84">
        <f t="shared" si="58"/>
        <v>129.5979865302248</v>
      </c>
      <c r="AP133" s="84">
        <f t="shared" si="42"/>
        <v>69.4840095734437</v>
      </c>
      <c r="AQ133" s="85">
        <f t="shared" si="43"/>
        <v>13808.773803953251</v>
      </c>
      <c r="AR133" s="86">
        <f t="shared" si="44"/>
        <v>1.3591312799166586</v>
      </c>
      <c r="AS133" s="85">
        <f>IF(AO133="-","-",IF($B$3='Funding Weight Adjustments'!$D$2,AI133*$E$14,IF($B$3='Funding Weight Adjustments'!$E$2,AP133*$E$14,IF($B$3='Funding Weight Adjustments'!$B$2,AI133*$E$14,IF(Simulation!$B$3='Funding Weight Adjustments'!$C$2,AP133*$E$14,IF($B$3='Funding Weight Adjustments'!$H$2,AI133*$E$14,IF($B$3='Funding Weight Adjustments'!$I$2,AP133*$E$14,IF($B$3='Funding Weight Adjustments'!$F$2,AI133*$E$14,IF(Simulation!$B$3='Funding Weight Adjustments'!$G$2,AP133*$E$14)))))))))</f>
        <v>134104.13847674633</v>
      </c>
      <c r="AT133" s="85">
        <f t="shared" si="45"/>
        <v>4847.9997711181641</v>
      </c>
      <c r="AU133" s="85">
        <f t="shared" si="46"/>
        <v>0</v>
      </c>
      <c r="AV133" s="85">
        <f>IF(AO133="-","-",IF($B$3='Funding Weight Adjustments'!$D$2,AO133*$E$16,IF($B$3='Funding Weight Adjustments'!$E$2,AO133*$E$16,IF($B$3='Funding Weight Adjustments'!$B$2,AO133*$E$16,IF(Simulation!$B$3='Funding Weight Adjustments'!$C$2,AO133*$E$16,IF($B$3='Funding Weight Adjustments'!$H$2,AO133*$E$16,IF($B$3='Funding Weight Adjustments'!$I$2,AO133*$E$16,IF($B$3='Funding Weight Adjustments'!$F$2,AO133*$E$16,IF(Simulation!$B$3='Funding Weight Adjustments'!$G$2,AO133*$E$16)))))))))</f>
        <v>1115312.8185179301</v>
      </c>
      <c r="AW133" s="85">
        <f t="shared" si="47"/>
        <v>1254264.9567657947</v>
      </c>
      <c r="AX133" s="85">
        <f t="shared" si="48"/>
        <v>2187.6694694412126</v>
      </c>
      <c r="AY133" s="85">
        <f t="shared" si="49"/>
        <v>79.086456298828125</v>
      </c>
      <c r="AZ133" s="85">
        <f t="shared" si="50"/>
        <v>0</v>
      </c>
      <c r="BA133" s="85">
        <f t="shared" si="51"/>
        <v>18194.336354289237</v>
      </c>
      <c r="BB133" s="85">
        <f t="shared" si="52"/>
        <v>20461.092280029279</v>
      </c>
      <c r="BC133" s="85">
        <f t="shared" si="53"/>
        <v>191.79345190427921</v>
      </c>
      <c r="BD133" s="85">
        <f t="shared" si="54"/>
        <v>13977.977318170508</v>
      </c>
      <c r="BE133" s="86">
        <f t="shared" si="59"/>
        <v>1.3757851691112704</v>
      </c>
    </row>
    <row r="134" spans="1:57" x14ac:dyDescent="0.3">
      <c r="A134" s="76" t="str">
        <f>'Data Export'!A111</f>
        <v>T156</v>
      </c>
      <c r="B134" s="76" t="str">
        <f>'Data Export'!B111</f>
        <v>Plymouth</v>
      </c>
      <c r="C134" s="76" t="str">
        <f>'Data Export'!C111</f>
        <v>63</v>
      </c>
      <c r="D134" s="76" t="str">
        <f>'Data Export'!D111</f>
        <v>Two Rivers SU</v>
      </c>
      <c r="E134" s="77">
        <f>'Data Export'!E111</f>
        <v>45</v>
      </c>
      <c r="F134" s="78">
        <f>'Data Export'!AU111</f>
        <v>7.1900000000000006E-2</v>
      </c>
      <c r="G134" s="78">
        <f>'Data Export'!AT111</f>
        <v>0</v>
      </c>
      <c r="H134" s="79">
        <f>'Data Export'!AR111</f>
        <v>2.5</v>
      </c>
      <c r="I134" s="79">
        <f t="shared" si="31"/>
        <v>23.354973716735842</v>
      </c>
      <c r="J134" s="79">
        <f>'Data Export'!AV111</f>
        <v>10.291996002197266</v>
      </c>
      <c r="K134" s="79">
        <f>'Data Export'!AW111</f>
        <v>12.523030281066895</v>
      </c>
      <c r="L134" s="78">
        <f>'Data Export'!J111</f>
        <v>0.14853261411190033</v>
      </c>
      <c r="M134" s="78">
        <f>'Data Export'!K111</f>
        <v>7.9719275236129761E-2</v>
      </c>
      <c r="N134" s="76">
        <f>'Data Export'!L111</f>
        <v>1</v>
      </c>
      <c r="O134" s="77">
        <f>'Data Export'!P111</f>
        <v>1</v>
      </c>
      <c r="P134" s="77">
        <f>'Data Export'!Q111</f>
        <v>0</v>
      </c>
      <c r="Q134" s="77">
        <f>'Data Export'!R111</f>
        <v>0</v>
      </c>
      <c r="R134" s="77">
        <f t="shared" si="56"/>
        <v>1</v>
      </c>
      <c r="S134" s="77">
        <f t="shared" si="57"/>
        <v>1</v>
      </c>
      <c r="T134" s="80">
        <f>'Data Export'!Z111</f>
        <v>0</v>
      </c>
      <c r="U134" s="80">
        <f>'Data Export'!AA111</f>
        <v>0</v>
      </c>
      <c r="V134" s="81">
        <f>'Data Export'!AH111</f>
        <v>1010919</v>
      </c>
      <c r="W134" s="81">
        <f t="shared" si="32"/>
        <v>1029319.013671875</v>
      </c>
      <c r="X134" s="81">
        <f>'Data Export'!AI111</f>
        <v>0</v>
      </c>
      <c r="Y134" s="81">
        <f t="shared" si="33"/>
        <v>0</v>
      </c>
      <c r="Z134" s="81">
        <f>'Data Export'!AJ111</f>
        <v>3534.22265625</v>
      </c>
      <c r="AA134" s="81">
        <f t="shared" si="34"/>
        <v>159040.01953125</v>
      </c>
      <c r="AB134" s="81">
        <f>'Data Export'!AO111</f>
        <v>408.88888549804688</v>
      </c>
      <c r="AC134" s="81">
        <f t="shared" si="35"/>
        <v>18399.999847412109</v>
      </c>
      <c r="AD134" s="77">
        <f>'Data Export'!AK111</f>
        <v>51.629999999999995</v>
      </c>
      <c r="AE134" s="77">
        <f>'Data Export'!AL111</f>
        <v>48.17</v>
      </c>
      <c r="AF134" s="81">
        <f>'Data Export'!AN111</f>
        <v>22873.755859375</v>
      </c>
      <c r="AG134" s="81">
        <f t="shared" si="36"/>
        <v>18066.825703562903</v>
      </c>
      <c r="AH134" s="80">
        <f t="shared" si="37"/>
        <v>1.7782308763349315</v>
      </c>
      <c r="AI134" s="83">
        <f>'Data Export'!AS111</f>
        <v>48.67</v>
      </c>
      <c r="AJ134" s="84">
        <f t="shared" si="38"/>
        <v>52.191765136718743</v>
      </c>
      <c r="AK134" s="84">
        <f t="shared" si="39"/>
        <v>11.145186102590333</v>
      </c>
      <c r="AL134" s="84">
        <f t="shared" si="40"/>
        <v>0</v>
      </c>
      <c r="AM134" s="84">
        <f>IF($B$5="No",IF($B$3='Funding Weight Adjustments'!$D$2,$B$14*N134*AI134,IF($B$3='Funding Weight Adjustments'!$E$2,$B$14*N134*AI134,IF($B$3='Funding Weight Adjustments'!$B$2,$B$15*T134*AI134+$B$16*U134*AI134,IF($B$3='Funding Weight Adjustments'!$C$2,$B$15*T134*AI134+$B$16*U134*AI134,IF($B$3='Funding Weight Adjustments'!$H$2,$B$14*N134*AI134,IF($B$3='Funding Weight Adjustments'!$I$2,$B$14*N134*AI134,IF($B$3='Funding Weight Adjustments'!$F$2,$B$15*T134*AI134+$B$16*U134*AI134,IF($B$3='Funding Weight Adjustments'!$G$2,$B$15*T134*AI134+$B$16*U134*AI134)))))))),IF($B$5="Sparsity&lt;100",IF(R134=0,0,IF($B$3='Funding Weight Adjustments'!$D$2,$B$14*N134*AI134,IF($B$3='Funding Weight Adjustments'!$E$2,$B$14*N134*AI134,IF($B$3='Funding Weight Adjustments'!$B$2,$B$15*T134*AI134+$B$16*U134*AI134,IF($B$3='Funding Weight Adjustments'!$C$2,$B$15*T134*AI134+$B$16*U134*AI134,IF($B$3='Funding Weight Adjustments'!$H$2,$B$14*N134*AI134,IF($B$3='Funding Weight Adjustments'!$I$2,$B$14*N134*AI134,IF($B$3='Funding Weight Adjustments'!$F$2,$B$15*T134*AI134+$B$16*U134*AI134,IF($B$3='Funding Weight Adjustments'!$G$2,$B$15*T134*AI134+$B$16*U134*AI134))))))))),IF($B$5="Sparsity&lt;55",IF(S134=0,0,IF($B$3='Funding Weight Adjustments'!$D$2,$B$14*N134*AI134,IF($B$3='Funding Weight Adjustments'!$E$2,$B$14*N134*AI134,IF($B$3='Funding Weight Adjustments'!$B$2,$B$15*T134*AI134+$B$16*U134*AI134,IF($B$3='Funding Weight Adjustments'!$C$2,$B$15*T134*AI134+$B$16*U134*AI134,IF($B$3='Funding Weight Adjustments'!$H$2,$B$14*N134*AI134,IF($B$3='Funding Weight Adjustments'!$I$2,$B$14*N134*AI134,IF($B$3='Funding Weight Adjustments'!$F$2,$B$15*T134*AI134+$B$16*U134*AI134,IF($B$3='Funding Weight Adjustments'!$G$2,$B$15*T134*AI134+$B$16*U134*AI134))))))))))))</f>
        <v>0</v>
      </c>
      <c r="AN134" s="84">
        <f t="shared" si="41"/>
        <v>11.194100000000001</v>
      </c>
      <c r="AO134" s="84">
        <f t="shared" si="58"/>
        <v>74.531051239309079</v>
      </c>
      <c r="AP134" s="84">
        <f t="shared" si="42"/>
        <v>39.959851356357269</v>
      </c>
      <c r="AQ134" s="85">
        <f t="shared" si="43"/>
        <v>21778.834620268703</v>
      </c>
      <c r="AR134" s="86">
        <f t="shared" si="44"/>
        <v>2.1435860846721164</v>
      </c>
      <c r="AS134" s="85">
        <f>IF(AO134="-","-",IF($B$3='Funding Weight Adjustments'!$D$2,AI134*$E$14,IF($B$3='Funding Weight Adjustments'!$E$2,AP134*$E$14,IF($B$3='Funding Weight Adjustments'!$B$2,AI134*$E$14,IF(Simulation!$B$3='Funding Weight Adjustments'!$C$2,AP134*$E$14,IF($B$3='Funding Weight Adjustments'!$H$2,AI134*$E$14,IF($B$3='Funding Weight Adjustments'!$I$2,AP134*$E$14,IF($B$3='Funding Weight Adjustments'!$F$2,AI134*$E$14,IF(Simulation!$B$3='Funding Weight Adjustments'!$G$2,AP134*$E$14)))))))))</f>
        <v>77122.513117769529</v>
      </c>
      <c r="AT134" s="85">
        <f t="shared" si="45"/>
        <v>0</v>
      </c>
      <c r="AU134" s="85">
        <f t="shared" si="46"/>
        <v>18399.999847412109</v>
      </c>
      <c r="AV134" s="85">
        <f>IF(AO134="-","-",IF($B$3='Funding Weight Adjustments'!$D$2,AO134*$E$16,IF($B$3='Funding Weight Adjustments'!$E$2,AO134*$E$16,IF($B$3='Funding Weight Adjustments'!$B$2,AO134*$E$16,IF(Simulation!$B$3='Funding Weight Adjustments'!$C$2,AO134*$E$16,IF($B$3='Funding Weight Adjustments'!$H$2,AO134*$E$16,IF($B$3='Funding Weight Adjustments'!$I$2,AO134*$E$16,IF($B$3='Funding Weight Adjustments'!$F$2,AO134*$E$16,IF(Simulation!$B$3='Funding Weight Adjustments'!$G$2,AO134*$E$16)))))))))</f>
        <v>641409.94046563818</v>
      </c>
      <c r="AW134" s="85">
        <f t="shared" si="47"/>
        <v>736932.45343081979</v>
      </c>
      <c r="AX134" s="85">
        <f t="shared" si="48"/>
        <v>1713.833624839323</v>
      </c>
      <c r="AY134" s="85">
        <f t="shared" si="49"/>
        <v>0</v>
      </c>
      <c r="AZ134" s="85">
        <f t="shared" si="50"/>
        <v>408.88888549804688</v>
      </c>
      <c r="BA134" s="85">
        <f t="shared" si="51"/>
        <v>14253.554232569737</v>
      </c>
      <c r="BB134" s="85">
        <f t="shared" si="52"/>
        <v>16376.276742907106</v>
      </c>
      <c r="BC134" s="85">
        <f t="shared" si="53"/>
        <v>-6497.4791164678936</v>
      </c>
      <c r="BD134" s="85">
        <f t="shared" si="54"/>
        <v>14461.826415368587</v>
      </c>
      <c r="BE134" s="86">
        <f t="shared" si="59"/>
        <v>1.4234081117488766</v>
      </c>
    </row>
    <row r="135" spans="1:57" x14ac:dyDescent="0.3">
      <c r="A135" s="76" t="str">
        <f>'Data Export'!A112</f>
        <v>T157</v>
      </c>
      <c r="B135" s="76" t="str">
        <f>'Data Export'!B112</f>
        <v>Pomfret</v>
      </c>
      <c r="C135" s="76" t="str">
        <f>'Data Export'!C112</f>
        <v>51</v>
      </c>
      <c r="D135" s="76" t="str">
        <f>'Data Export'!D112</f>
        <v>Windsor Central SU</v>
      </c>
      <c r="E135" s="77">
        <f>'Data Export'!E112</f>
        <v>54</v>
      </c>
      <c r="F135" s="78">
        <f>'Data Export'!AU112</f>
        <v>4.9000000000000002E-2</v>
      </c>
      <c r="G135" s="78">
        <f>'Data Export'!AT112</f>
        <v>2.48</v>
      </c>
      <c r="H135" s="79">
        <f>'Data Export'!AR112</f>
        <v>6</v>
      </c>
      <c r="I135" s="79">
        <f t="shared" si="31"/>
        <v>23.4832763671875</v>
      </c>
      <c r="J135" s="79">
        <f>'Data Export'!AV112</f>
        <v>11.736301422119141</v>
      </c>
      <c r="K135" s="79">
        <f>'Data Export'!AW112</f>
        <v>14.280422210693359</v>
      </c>
      <c r="L135" s="78">
        <f>'Data Export'!J112</f>
        <v>7.1360461413860321E-2</v>
      </c>
      <c r="M135" s="78">
        <f>'Data Export'!K112</f>
        <v>4.3003037571907043E-2</v>
      </c>
      <c r="N135" s="76">
        <f>'Data Export'!L112</f>
        <v>1</v>
      </c>
      <c r="O135" s="77">
        <f>'Data Export'!P112</f>
        <v>1</v>
      </c>
      <c r="P135" s="77">
        <f>'Data Export'!Q112</f>
        <v>0</v>
      </c>
      <c r="Q135" s="77">
        <f>'Data Export'!R112</f>
        <v>0</v>
      </c>
      <c r="R135" s="77">
        <f t="shared" si="56"/>
        <v>1</v>
      </c>
      <c r="S135" s="77">
        <f t="shared" si="57"/>
        <v>1</v>
      </c>
      <c r="T135" s="80">
        <f>'Data Export'!Z112</f>
        <v>0</v>
      </c>
      <c r="U135" s="80">
        <f>'Data Export'!AA112</f>
        <v>0</v>
      </c>
      <c r="V135" s="81">
        <f>'Data Export'!AH112</f>
        <v>922671</v>
      </c>
      <c r="W135" s="81">
        <f t="shared" si="32"/>
        <v>922671</v>
      </c>
      <c r="X135" s="81">
        <f>'Data Export'!AI112</f>
        <v>16.037036895751953</v>
      </c>
      <c r="Y135" s="81">
        <f t="shared" si="33"/>
        <v>865.99999237060547</v>
      </c>
      <c r="Z135" s="81">
        <f>'Data Export'!AJ112</f>
        <v>3891.27734375</v>
      </c>
      <c r="AA135" s="81">
        <f t="shared" si="34"/>
        <v>210128.9765625</v>
      </c>
      <c r="AB135" s="81">
        <f>'Data Export'!AO112</f>
        <v>0</v>
      </c>
      <c r="AC135" s="81">
        <f t="shared" si="35"/>
        <v>0</v>
      </c>
      <c r="AD135" s="77">
        <f>'Data Export'!AK112</f>
        <v>53.4</v>
      </c>
      <c r="AE135" s="77">
        <f>'Data Export'!AL112</f>
        <v>49.82</v>
      </c>
      <c r="AF135" s="81">
        <f>'Data Export'!AN112</f>
        <v>17086.5</v>
      </c>
      <c r="AG135" s="81">
        <f t="shared" si="36"/>
        <v>14302.32885261943</v>
      </c>
      <c r="AH135" s="80">
        <f t="shared" si="37"/>
        <v>1.4077095327381328</v>
      </c>
      <c r="AI135" s="83">
        <f>'Data Export'!AS112</f>
        <v>55.5</v>
      </c>
      <c r="AJ135" s="84">
        <f t="shared" si="38"/>
        <v>57.815433769226075</v>
      </c>
      <c r="AK135" s="84">
        <f t="shared" si="39"/>
        <v>8.413880076435472</v>
      </c>
      <c r="AL135" s="84">
        <f t="shared" si="40"/>
        <v>3.9184000000000001</v>
      </c>
      <c r="AM135" s="84">
        <f>IF($B$5="No",IF($B$3='Funding Weight Adjustments'!$D$2,$B$14*N135*AI135,IF($B$3='Funding Weight Adjustments'!$E$2,$B$14*N135*AI135,IF($B$3='Funding Weight Adjustments'!$B$2,$B$15*T135*AI135+$B$16*U135*AI135,IF($B$3='Funding Weight Adjustments'!$C$2,$B$15*T135*AI135+$B$16*U135*AI135,IF($B$3='Funding Weight Adjustments'!$H$2,$B$14*N135*AI135,IF($B$3='Funding Weight Adjustments'!$I$2,$B$14*N135*AI135,IF($B$3='Funding Weight Adjustments'!$F$2,$B$15*T135*AI135+$B$16*U135*AI135,IF($B$3='Funding Weight Adjustments'!$G$2,$B$15*T135*AI135+$B$16*U135*AI135)))))))),IF($B$5="Sparsity&lt;100",IF(R135=0,0,IF($B$3='Funding Weight Adjustments'!$D$2,$B$14*N135*AI135,IF($B$3='Funding Weight Adjustments'!$E$2,$B$14*N135*AI135,IF($B$3='Funding Weight Adjustments'!$B$2,$B$15*T135*AI135+$B$16*U135*AI135,IF($B$3='Funding Weight Adjustments'!$C$2,$B$15*T135*AI135+$B$16*U135*AI135,IF($B$3='Funding Weight Adjustments'!$H$2,$B$14*N135*AI135,IF($B$3='Funding Weight Adjustments'!$I$2,$B$14*N135*AI135,IF($B$3='Funding Weight Adjustments'!$F$2,$B$15*T135*AI135+$B$16*U135*AI135,IF($B$3='Funding Weight Adjustments'!$G$2,$B$15*T135*AI135+$B$16*U135*AI135))))))))),IF($B$5="Sparsity&lt;55",IF(S135=0,0,IF($B$3='Funding Weight Adjustments'!$D$2,$B$14*N135*AI135,IF($B$3='Funding Weight Adjustments'!$E$2,$B$14*N135*AI135,IF($B$3='Funding Weight Adjustments'!$B$2,$B$15*T135*AI135+$B$16*U135*AI135,IF($B$3='Funding Weight Adjustments'!$C$2,$B$15*T135*AI135+$B$16*U135*AI135,IF($B$3='Funding Weight Adjustments'!$H$2,$B$14*N135*AI135,IF($B$3='Funding Weight Adjustments'!$I$2,$B$14*N135*AI135,IF($B$3='Funding Weight Adjustments'!$F$2,$B$15*T135*AI135+$B$16*U135*AI135,IF($B$3='Funding Weight Adjustments'!$G$2,$B$15*T135*AI135+$B$16*U135*AI135))))))))))))</f>
        <v>0</v>
      </c>
      <c r="AN135" s="84">
        <f t="shared" si="41"/>
        <v>12.765000000000001</v>
      </c>
      <c r="AO135" s="84">
        <f t="shared" si="58"/>
        <v>82.912713845661557</v>
      </c>
      <c r="AP135" s="84">
        <f t="shared" si="42"/>
        <v>44.453682937956302</v>
      </c>
      <c r="AQ135" s="85">
        <f t="shared" si="43"/>
        <v>16028.863669900871</v>
      </c>
      <c r="AR135" s="86">
        <f t="shared" si="44"/>
        <v>1.5776440619981171</v>
      </c>
      <c r="AS135" s="85">
        <f>IF(AO135="-","-",IF($B$3='Funding Weight Adjustments'!$D$2,AI135*$E$14,IF($B$3='Funding Weight Adjustments'!$E$2,AP135*$E$14,IF($B$3='Funding Weight Adjustments'!$B$2,AI135*$E$14,IF(Simulation!$B$3='Funding Weight Adjustments'!$C$2,AP135*$E$14,IF($B$3='Funding Weight Adjustments'!$H$2,AI135*$E$14,IF($B$3='Funding Weight Adjustments'!$I$2,AP135*$E$14,IF($B$3='Funding Weight Adjustments'!$F$2,AI135*$E$14,IF(Simulation!$B$3='Funding Weight Adjustments'!$G$2,AP135*$E$14)))))))))</f>
        <v>85795.608070255665</v>
      </c>
      <c r="AT135" s="85">
        <f t="shared" si="45"/>
        <v>865.99999237060547</v>
      </c>
      <c r="AU135" s="85">
        <f t="shared" si="46"/>
        <v>0</v>
      </c>
      <c r="AV135" s="85">
        <f>IF(AO135="-","-",IF($B$3='Funding Weight Adjustments'!$D$2,AO135*$E$16,IF($B$3='Funding Weight Adjustments'!$E$2,AO135*$E$16,IF($B$3='Funding Weight Adjustments'!$B$2,AO135*$E$16,IF(Simulation!$B$3='Funding Weight Adjustments'!$C$2,AO135*$E$16,IF($B$3='Funding Weight Adjustments'!$H$2,AO135*$E$16,IF($B$3='Funding Weight Adjustments'!$I$2,AO135*$E$16,IF($B$3='Funding Weight Adjustments'!$F$2,AO135*$E$16,IF(Simulation!$B$3='Funding Weight Adjustments'!$G$2,AO135*$E$16)))))))))</f>
        <v>713542.0468018516</v>
      </c>
      <c r="AW135" s="85">
        <f t="shared" si="47"/>
        <v>800203.65486447793</v>
      </c>
      <c r="AX135" s="85">
        <f t="shared" si="48"/>
        <v>1588.8075568565864</v>
      </c>
      <c r="AY135" s="85">
        <f t="shared" si="49"/>
        <v>16.037036895751953</v>
      </c>
      <c r="AZ135" s="85">
        <f t="shared" si="50"/>
        <v>0</v>
      </c>
      <c r="BA135" s="85">
        <f t="shared" si="51"/>
        <v>13213.741607441696</v>
      </c>
      <c r="BB135" s="85">
        <f t="shared" si="52"/>
        <v>14818.586201194035</v>
      </c>
      <c r="BC135" s="85">
        <f t="shared" si="53"/>
        <v>-2267.9137988059647</v>
      </c>
      <c r="BD135" s="85">
        <f t="shared" si="54"/>
        <v>13273.921063537999</v>
      </c>
      <c r="BE135" s="86">
        <f t="shared" si="59"/>
        <v>1.3064882936553148</v>
      </c>
    </row>
    <row r="136" spans="1:57" x14ac:dyDescent="0.3">
      <c r="A136" s="76" t="str">
        <f>'Data Export'!A113</f>
        <v>T158</v>
      </c>
      <c r="B136" s="76" t="str">
        <f>'Data Export'!B113</f>
        <v>Poultney</v>
      </c>
      <c r="C136" s="76" t="str">
        <f>'Data Export'!C113</f>
        <v>38</v>
      </c>
      <c r="D136" s="76" t="str">
        <f>'Data Export'!D113</f>
        <v>Rutland Southwest SU</v>
      </c>
      <c r="E136" s="77">
        <f>'Data Export'!E113</f>
        <v>414.03</v>
      </c>
      <c r="F136" s="78">
        <f>'Data Export'!AU113</f>
        <v>0.2341</v>
      </c>
      <c r="G136" s="78">
        <f>'Data Export'!AT113</f>
        <v>0</v>
      </c>
      <c r="H136" s="79">
        <f>'Data Export'!AR113</f>
        <v>41.7</v>
      </c>
      <c r="I136" s="79">
        <f t="shared" si="31"/>
        <v>154.51598602294922</v>
      </c>
      <c r="J136" s="79">
        <f>'Data Export'!AV113</f>
        <v>88.450340270996094</v>
      </c>
      <c r="K136" s="79">
        <f>'Data Export'!AW113</f>
        <v>109.34367370605469</v>
      </c>
      <c r="L136" s="78">
        <f>'Data Export'!J113</f>
        <v>0.12521739304065704</v>
      </c>
      <c r="M136" s="78">
        <f>'Data Export'!K113</f>
        <v>4.7267623245716095E-2</v>
      </c>
      <c r="N136" s="76">
        <f>'Data Export'!L113</f>
        <v>0</v>
      </c>
      <c r="O136" s="77">
        <f>'Data Export'!P113</f>
        <v>0</v>
      </c>
      <c r="P136" s="77">
        <f>'Data Export'!Q113</f>
        <v>0</v>
      </c>
      <c r="Q136" s="77">
        <f>'Data Export'!R113</f>
        <v>1</v>
      </c>
      <c r="R136" s="77">
        <f t="shared" si="56"/>
        <v>1</v>
      </c>
      <c r="S136" s="77">
        <f t="shared" si="57"/>
        <v>0</v>
      </c>
      <c r="T136" s="80">
        <f>'Data Export'!Z113</f>
        <v>0</v>
      </c>
      <c r="U136" s="80">
        <f>'Data Export'!AA113</f>
        <v>0.41501104831695557</v>
      </c>
      <c r="V136" s="81">
        <f>'Data Export'!AH113</f>
        <v>6742656</v>
      </c>
      <c r="W136" s="81">
        <f t="shared" si="32"/>
        <v>6742656.049189453</v>
      </c>
      <c r="X136" s="81">
        <f>'Data Export'!AI113</f>
        <v>879.16094970703125</v>
      </c>
      <c r="Y136" s="81">
        <f t="shared" si="33"/>
        <v>363999.00800720212</v>
      </c>
      <c r="Z136" s="81">
        <f>'Data Export'!AJ113</f>
        <v>2023.1259765625</v>
      </c>
      <c r="AA136" s="81">
        <f t="shared" si="34"/>
        <v>837634.84807617182</v>
      </c>
      <c r="AB136" s="81">
        <f>'Data Export'!AO113</f>
        <v>0</v>
      </c>
      <c r="AC136" s="81">
        <f t="shared" si="35"/>
        <v>0</v>
      </c>
      <c r="AD136" s="77">
        <f>'Data Export'!AK113</f>
        <v>415.43000000000006</v>
      </c>
      <c r="AE136" s="77">
        <f>'Data Export'!AL113</f>
        <v>387.62</v>
      </c>
      <c r="AF136" s="81">
        <f>'Data Export'!AN113</f>
        <v>16285.4287109375</v>
      </c>
      <c r="AG136" s="81">
        <f t="shared" si="36"/>
        <v>15234.046749685984</v>
      </c>
      <c r="AH136" s="80">
        <f t="shared" si="37"/>
        <v>1.4994140501659432</v>
      </c>
      <c r="AI136" s="83">
        <f>'Data Export'!AS113</f>
        <v>394.01</v>
      </c>
      <c r="AJ136" s="84">
        <f t="shared" si="38"/>
        <v>413.70431300354005</v>
      </c>
      <c r="AK136" s="84">
        <f t="shared" si="39"/>
        <v>287.63909363216231</v>
      </c>
      <c r="AL136" s="84">
        <f t="shared" si="40"/>
        <v>0</v>
      </c>
      <c r="AM136" s="84">
        <f>IF($B$5="No",IF($B$3='Funding Weight Adjustments'!$D$2,$B$14*N136*AI136,IF($B$3='Funding Weight Adjustments'!$E$2,$B$14*N136*AI136,IF($B$3='Funding Weight Adjustments'!$B$2,$B$15*T136*AI136+$B$16*U136*AI136,IF($B$3='Funding Weight Adjustments'!$C$2,$B$15*T136*AI136+$B$16*U136*AI136,IF($B$3='Funding Weight Adjustments'!$H$2,$B$14*N136*AI136,IF($B$3='Funding Weight Adjustments'!$I$2,$B$14*N136*AI136,IF($B$3='Funding Weight Adjustments'!$F$2,$B$15*T136*AI136+$B$16*U136*AI136,IF($B$3='Funding Weight Adjustments'!$G$2,$B$15*T136*AI136+$B$16*U136*AI136)))))))),IF($B$5="Sparsity&lt;100",IF(R136=0,0,IF($B$3='Funding Weight Adjustments'!$D$2,$B$14*N136*AI136,IF($B$3='Funding Weight Adjustments'!$E$2,$B$14*N136*AI136,IF($B$3='Funding Weight Adjustments'!$B$2,$B$15*T136*AI136+$B$16*U136*AI136,IF($B$3='Funding Weight Adjustments'!$C$2,$B$15*T136*AI136+$B$16*U136*AI136,IF($B$3='Funding Weight Adjustments'!$H$2,$B$14*N136*AI136,IF($B$3='Funding Weight Adjustments'!$I$2,$B$14*N136*AI136,IF($B$3='Funding Weight Adjustments'!$F$2,$B$15*T136*AI136+$B$16*U136*AI136,IF($B$3='Funding Weight Adjustments'!$G$2,$B$15*T136*AI136+$B$16*U136*AI136))))))))),IF($B$5="Sparsity&lt;55",IF(S136=0,0,IF($B$3='Funding Weight Adjustments'!$D$2,$B$14*N136*AI136,IF($B$3='Funding Weight Adjustments'!$E$2,$B$14*N136*AI136,IF($B$3='Funding Weight Adjustments'!$B$2,$B$15*T136*AI136+$B$16*U136*AI136,IF($B$3='Funding Weight Adjustments'!$C$2,$B$15*T136*AI136+$B$16*U136*AI136,IF($B$3='Funding Weight Adjustments'!$H$2,$B$14*N136*AI136,IF($B$3='Funding Weight Adjustments'!$I$2,$B$14*N136*AI136,IF($B$3='Funding Weight Adjustments'!$F$2,$B$15*T136*AI136+$B$16*U136*AI136,IF($B$3='Funding Weight Adjustments'!$G$2,$B$15*T136*AI136+$B$16*U136*AI136))))))))))))</f>
        <v>0</v>
      </c>
      <c r="AN136" s="84">
        <f t="shared" si="41"/>
        <v>43.341099999999997</v>
      </c>
      <c r="AO136" s="84">
        <f t="shared" si="58"/>
        <v>744.68450663570241</v>
      </c>
      <c r="AP136" s="84">
        <f t="shared" si="42"/>
        <v>399.26288033960077</v>
      </c>
      <c r="AQ136" s="85">
        <f t="shared" si="43"/>
        <v>14789.807647759919</v>
      </c>
      <c r="AR136" s="86">
        <f t="shared" si="44"/>
        <v>1.4556897291102282</v>
      </c>
      <c r="AS136" s="85">
        <f>IF(AO136="-","-",IF($B$3='Funding Weight Adjustments'!$D$2,AI136*$E$14,IF($B$3='Funding Weight Adjustments'!$E$2,AP136*$E$14,IF($B$3='Funding Weight Adjustments'!$B$2,AI136*$E$14,IF(Simulation!$B$3='Funding Weight Adjustments'!$C$2,AP136*$E$14,IF($B$3='Funding Weight Adjustments'!$H$2,AI136*$E$14,IF($B$3='Funding Weight Adjustments'!$I$2,AP136*$E$14,IF($B$3='Funding Weight Adjustments'!$F$2,AI136*$E$14,IF(Simulation!$B$3='Funding Weight Adjustments'!$G$2,AP136*$E$14)))))))))</f>
        <v>770577.35905542946</v>
      </c>
      <c r="AT136" s="85">
        <f t="shared" si="45"/>
        <v>363999.00800720212</v>
      </c>
      <c r="AU136" s="85">
        <f t="shared" si="46"/>
        <v>0</v>
      </c>
      <c r="AV136" s="85">
        <f>IF(AO136="-","-",IF($B$3='Funding Weight Adjustments'!$D$2,AO136*$E$16,IF($B$3='Funding Weight Adjustments'!$E$2,AO136*$E$16,IF($B$3='Funding Weight Adjustments'!$B$2,AO136*$E$16,IF(Simulation!$B$3='Funding Weight Adjustments'!$C$2,AO136*$E$16,IF($B$3='Funding Weight Adjustments'!$H$2,AO136*$E$16,IF($B$3='Funding Weight Adjustments'!$I$2,AO136*$E$16,IF($B$3='Funding Weight Adjustments'!$F$2,AO136*$E$16,IF(Simulation!$B$3='Funding Weight Adjustments'!$G$2,AO136*$E$16)))))))))</f>
        <v>6408712.0351117291</v>
      </c>
      <c r="AW136" s="85">
        <f t="shared" si="47"/>
        <v>7543288.4021743611</v>
      </c>
      <c r="AX136" s="85">
        <f t="shared" si="48"/>
        <v>1861.1631018414837</v>
      </c>
      <c r="AY136" s="85">
        <f t="shared" si="49"/>
        <v>879.16094970703125</v>
      </c>
      <c r="AZ136" s="85">
        <f t="shared" si="50"/>
        <v>0</v>
      </c>
      <c r="BA136" s="85">
        <f t="shared" si="51"/>
        <v>15478.859104682582</v>
      </c>
      <c r="BB136" s="85">
        <f t="shared" si="52"/>
        <v>18219.183156231098</v>
      </c>
      <c r="BC136" s="85">
        <f t="shared" si="53"/>
        <v>1933.7544452935981</v>
      </c>
      <c r="BD136" s="85">
        <f t="shared" si="54"/>
        <v>16795.083851507974</v>
      </c>
      <c r="BE136" s="86">
        <f t="shared" si="59"/>
        <v>1.6530594342035407</v>
      </c>
    </row>
    <row r="137" spans="1:57" x14ac:dyDescent="0.3">
      <c r="A137" s="76" t="str">
        <f>'Data Export'!A114</f>
        <v>T159</v>
      </c>
      <c r="B137" s="76" t="str">
        <f>'Data Export'!B114</f>
        <v>Pownal</v>
      </c>
      <c r="C137" s="76" t="str">
        <f>'Data Export'!C114</f>
        <v>5</v>
      </c>
      <c r="D137" s="76" t="str">
        <f>'Data Export'!D114</f>
        <v>Southwest Vermont SU</v>
      </c>
      <c r="E137" s="77">
        <f>'Data Export'!E114</f>
        <v>265.65000000000003</v>
      </c>
      <c r="F137" s="78">
        <f>'Data Export'!AU114</f>
        <v>0.2883</v>
      </c>
      <c r="G137" s="78">
        <f>'Data Export'!AT114</f>
        <v>1.1499999999999999</v>
      </c>
      <c r="H137" s="79">
        <f>'Data Export'!AR114</f>
        <v>16</v>
      </c>
      <c r="I137" s="79">
        <f t="shared" si="31"/>
        <v>202.04462982177733</v>
      </c>
      <c r="J137" s="79">
        <f>'Data Export'!AV114</f>
        <v>41.465370178222656</v>
      </c>
      <c r="K137" s="79">
        <f>'Data Export'!AW114</f>
        <v>0</v>
      </c>
      <c r="L137" s="78">
        <f>'Data Export'!J114</f>
        <v>0.15168976783752441</v>
      </c>
      <c r="M137" s="78">
        <f>'Data Export'!K114</f>
        <v>4.7647323459386826E-2</v>
      </c>
      <c r="N137" s="76">
        <f>'Data Export'!L114</f>
        <v>0</v>
      </c>
      <c r="O137" s="77">
        <f>'Data Export'!P114</f>
        <v>0</v>
      </c>
      <c r="P137" s="77">
        <f>'Data Export'!Q114</f>
        <v>0</v>
      </c>
      <c r="Q137" s="77">
        <f>'Data Export'!R114</f>
        <v>1</v>
      </c>
      <c r="R137" s="77">
        <f t="shared" si="56"/>
        <v>1</v>
      </c>
      <c r="S137" s="77">
        <f t="shared" si="57"/>
        <v>0</v>
      </c>
      <c r="T137" s="80">
        <f>'Data Export'!Z114</f>
        <v>0</v>
      </c>
      <c r="U137" s="80">
        <f>'Data Export'!AA114</f>
        <v>0</v>
      </c>
      <c r="V137" s="81">
        <f>'Data Export'!AH114</f>
        <v>4184983</v>
      </c>
      <c r="W137" s="81">
        <f t="shared" si="32"/>
        <v>4263231.8808105476</v>
      </c>
      <c r="X137" s="81">
        <f>'Data Export'!AI114</f>
        <v>6.5989084243774414</v>
      </c>
      <c r="Y137" s="81">
        <f t="shared" si="33"/>
        <v>1753.0000229358675</v>
      </c>
      <c r="Z137" s="81">
        <f>'Data Export'!AJ114</f>
        <v>1061.1474609375</v>
      </c>
      <c r="AA137" s="81">
        <f t="shared" si="34"/>
        <v>281893.82299804693</v>
      </c>
      <c r="AB137" s="81">
        <f>'Data Export'!AO114</f>
        <v>294.5567626953125</v>
      </c>
      <c r="AC137" s="81">
        <f t="shared" si="35"/>
        <v>78249.004010009769</v>
      </c>
      <c r="AD137" s="77">
        <f>'Data Export'!AK114</f>
        <v>269.18</v>
      </c>
      <c r="AE137" s="77">
        <f>'Data Export'!AL114</f>
        <v>251.16</v>
      </c>
      <c r="AF137" s="81">
        <f>'Data Export'!AN114</f>
        <v>16048.3037109375</v>
      </c>
      <c r="AG137" s="81">
        <f t="shared" si="36"/>
        <v>15851.799879807695</v>
      </c>
      <c r="AH137" s="80">
        <f t="shared" si="37"/>
        <v>1.5602165236031196</v>
      </c>
      <c r="AI137" s="83">
        <f>'Data Export'!AS114</f>
        <v>259.51</v>
      </c>
      <c r="AJ137" s="84">
        <f t="shared" si="38"/>
        <v>260.40703514099118</v>
      </c>
      <c r="AK137" s="84">
        <f t="shared" si="39"/>
        <v>222.97378424650887</v>
      </c>
      <c r="AL137" s="84">
        <f t="shared" si="40"/>
        <v>1.8169999999999999</v>
      </c>
      <c r="AM137" s="84">
        <f>IF($B$5="No",IF($B$3='Funding Weight Adjustments'!$D$2,$B$14*N137*AI137,IF($B$3='Funding Weight Adjustments'!$E$2,$B$14*N137*AI137,IF($B$3='Funding Weight Adjustments'!$B$2,$B$15*T137*AI137+$B$16*U137*AI137,IF($B$3='Funding Weight Adjustments'!$C$2,$B$15*T137*AI137+$B$16*U137*AI137,IF($B$3='Funding Weight Adjustments'!$H$2,$B$14*N137*AI137,IF($B$3='Funding Weight Adjustments'!$I$2,$B$14*N137*AI137,IF($B$3='Funding Weight Adjustments'!$F$2,$B$15*T137*AI137+$B$16*U137*AI137,IF($B$3='Funding Weight Adjustments'!$G$2,$B$15*T137*AI137+$B$16*U137*AI137)))))))),IF($B$5="Sparsity&lt;100",IF(R137=0,0,IF($B$3='Funding Weight Adjustments'!$D$2,$B$14*N137*AI137,IF($B$3='Funding Weight Adjustments'!$E$2,$B$14*N137*AI137,IF($B$3='Funding Weight Adjustments'!$B$2,$B$15*T137*AI137+$B$16*U137*AI137,IF($B$3='Funding Weight Adjustments'!$C$2,$B$15*T137*AI137+$B$16*U137*AI137,IF($B$3='Funding Weight Adjustments'!$H$2,$B$14*N137*AI137,IF($B$3='Funding Weight Adjustments'!$I$2,$B$14*N137*AI137,IF($B$3='Funding Weight Adjustments'!$F$2,$B$15*T137*AI137+$B$16*U137*AI137,IF($B$3='Funding Weight Adjustments'!$G$2,$B$15*T137*AI137+$B$16*U137*AI137))))))))),IF($B$5="Sparsity&lt;55",IF(S137=0,0,IF($B$3='Funding Weight Adjustments'!$D$2,$B$14*N137*AI137,IF($B$3='Funding Weight Adjustments'!$E$2,$B$14*N137*AI137,IF($B$3='Funding Weight Adjustments'!$B$2,$B$15*T137*AI137+$B$16*U137*AI137,IF($B$3='Funding Weight Adjustments'!$C$2,$B$15*T137*AI137+$B$16*U137*AI137,IF($B$3='Funding Weight Adjustments'!$H$2,$B$14*N137*AI137,IF($B$3='Funding Weight Adjustments'!$I$2,$B$14*N137*AI137,IF($B$3='Funding Weight Adjustments'!$F$2,$B$15*T137*AI137+$B$16*U137*AI137,IF($B$3='Funding Weight Adjustments'!$G$2,$B$15*T137*AI137+$B$16*U137*AI137))))))))))))</f>
        <v>0</v>
      </c>
      <c r="AN137" s="84">
        <f t="shared" si="41"/>
        <v>28.546099999999999</v>
      </c>
      <c r="AO137" s="84">
        <f t="shared" si="58"/>
        <v>513.74391938750011</v>
      </c>
      <c r="AP137" s="84">
        <f t="shared" si="42"/>
        <v>275.44399699986315</v>
      </c>
      <c r="AQ137" s="85">
        <f t="shared" si="43"/>
        <v>14454.256041798866</v>
      </c>
      <c r="AR137" s="86">
        <f t="shared" si="44"/>
        <v>1.4226629962400459</v>
      </c>
      <c r="AS137" s="85">
        <f>IF(AO137="-","-",IF($B$3='Funding Weight Adjustments'!$D$2,AI137*$E$14,IF($B$3='Funding Weight Adjustments'!$E$2,AP137*$E$14,IF($B$3='Funding Weight Adjustments'!$B$2,AI137*$E$14,IF(Simulation!$B$3='Funding Weight Adjustments'!$C$2,AP137*$E$14,IF($B$3='Funding Weight Adjustments'!$H$2,AI137*$E$14,IF($B$3='Funding Weight Adjustments'!$I$2,AP137*$E$14,IF($B$3='Funding Weight Adjustments'!$F$2,AI137*$E$14,IF(Simulation!$B$3='Funding Weight Adjustments'!$G$2,AP137*$E$14)))))))))</f>
        <v>531606.91420973581</v>
      </c>
      <c r="AT137" s="85">
        <f t="shared" si="45"/>
        <v>1753.0000229358675</v>
      </c>
      <c r="AU137" s="85">
        <f t="shared" si="46"/>
        <v>78249.004010009769</v>
      </c>
      <c r="AV137" s="85">
        <f>IF(AO137="-","-",IF($B$3='Funding Weight Adjustments'!$D$2,AO137*$E$16,IF($B$3='Funding Weight Adjustments'!$E$2,AO137*$E$16,IF($B$3='Funding Weight Adjustments'!$B$2,AO137*$E$16,IF(Simulation!$B$3='Funding Weight Adjustments'!$C$2,AO137*$E$16,IF($B$3='Funding Weight Adjustments'!$H$2,AO137*$E$16,IF($B$3='Funding Weight Adjustments'!$I$2,AO137*$E$16,IF($B$3='Funding Weight Adjustments'!$F$2,AO137*$E$16,IF(Simulation!$B$3='Funding Weight Adjustments'!$G$2,AO137*$E$16)))))))))</f>
        <v>4421250.6233257689</v>
      </c>
      <c r="AW137" s="85">
        <f t="shared" si="47"/>
        <v>5032859.5415684506</v>
      </c>
      <c r="AX137" s="85">
        <f t="shared" si="48"/>
        <v>2001.1553329935468</v>
      </c>
      <c r="AY137" s="85">
        <f t="shared" si="49"/>
        <v>6.5989084243774414</v>
      </c>
      <c r="AZ137" s="85">
        <f t="shared" si="50"/>
        <v>294.5567626953125</v>
      </c>
      <c r="BA137" s="85">
        <f t="shared" si="51"/>
        <v>16643.141815643772</v>
      </c>
      <c r="BB137" s="85">
        <f t="shared" si="52"/>
        <v>18945.452819757011</v>
      </c>
      <c r="BC137" s="85">
        <f t="shared" si="53"/>
        <v>2897.1491088195107</v>
      </c>
      <c r="BD137" s="85">
        <f t="shared" si="54"/>
        <v>17248.390853741366</v>
      </c>
      <c r="BE137" s="86">
        <f t="shared" si="59"/>
        <v>1.6976762651320243</v>
      </c>
    </row>
    <row r="138" spans="1:57" x14ac:dyDescent="0.3">
      <c r="A138" s="76" t="str">
        <f>'Data Export'!A115</f>
        <v>T160</v>
      </c>
      <c r="B138" s="76" t="str">
        <f>'Data Export'!B115</f>
        <v>Proctor</v>
      </c>
      <c r="C138" s="76" t="str">
        <f>'Data Export'!C115</f>
        <v>37</v>
      </c>
      <c r="D138" s="76" t="str">
        <f>'Data Export'!D115</f>
        <v>Rutland Central SU</v>
      </c>
      <c r="E138" s="77">
        <f>'Data Export'!E115</f>
        <v>274.8</v>
      </c>
      <c r="F138" s="78">
        <f>'Data Export'!AU115</f>
        <v>0.1867</v>
      </c>
      <c r="G138" s="78">
        <f>'Data Export'!AT115</f>
        <v>0</v>
      </c>
      <c r="H138" s="79">
        <f>'Data Export'!AR115</f>
        <v>25</v>
      </c>
      <c r="I138" s="79">
        <f t="shared" si="31"/>
        <v>115.0524206542969</v>
      </c>
      <c r="J138" s="79">
        <f>'Data Export'!AV115</f>
        <v>61.188636779785156</v>
      </c>
      <c r="K138" s="79">
        <f>'Data Export'!AW115</f>
        <v>77.298942565917969</v>
      </c>
      <c r="L138" s="78">
        <f>'Data Export'!J115</f>
        <v>0.10527896881103516</v>
      </c>
      <c r="M138" s="78">
        <f>'Data Export'!K115</f>
        <v>7.5445696711540222E-2</v>
      </c>
      <c r="N138" s="76">
        <f>'Data Export'!L115</f>
        <v>0</v>
      </c>
      <c r="O138" s="77">
        <f>'Data Export'!P115</f>
        <v>0</v>
      </c>
      <c r="P138" s="77">
        <f>'Data Export'!Q115</f>
        <v>0</v>
      </c>
      <c r="Q138" s="77">
        <f>'Data Export'!R115</f>
        <v>0</v>
      </c>
      <c r="R138" s="77">
        <f t="shared" si="56"/>
        <v>0</v>
      </c>
      <c r="S138" s="77">
        <f t="shared" si="57"/>
        <v>0</v>
      </c>
      <c r="T138" s="80">
        <f>'Data Export'!Z115</f>
        <v>0</v>
      </c>
      <c r="U138" s="80">
        <f>'Data Export'!AA115</f>
        <v>1</v>
      </c>
      <c r="V138" s="81">
        <f>'Data Export'!AH115</f>
        <v>4880935</v>
      </c>
      <c r="W138" s="81">
        <f t="shared" si="32"/>
        <v>4880934.8039062498</v>
      </c>
      <c r="X138" s="81">
        <f>'Data Export'!AI115</f>
        <v>78.118629455566406</v>
      </c>
      <c r="Y138" s="81">
        <f t="shared" si="33"/>
        <v>21466.999374389648</v>
      </c>
      <c r="Z138" s="81">
        <f>'Data Export'!AJ115</f>
        <v>1216.826171875</v>
      </c>
      <c r="AA138" s="81">
        <f t="shared" si="34"/>
        <v>334383.83203125</v>
      </c>
      <c r="AB138" s="81">
        <f>'Data Export'!AO115</f>
        <v>0</v>
      </c>
      <c r="AC138" s="81">
        <f t="shared" si="35"/>
        <v>0</v>
      </c>
      <c r="AD138" s="77">
        <f>'Data Export'!AK115</f>
        <v>294.31</v>
      </c>
      <c r="AE138" s="77">
        <f>'Data Export'!AL115</f>
        <v>274.61</v>
      </c>
      <c r="AF138" s="81">
        <f>'Data Export'!AN115</f>
        <v>17761.771484375</v>
      </c>
      <c r="AG138" s="81">
        <f t="shared" si="36"/>
        <v>16556.392599959941</v>
      </c>
      <c r="AH138" s="80">
        <f t="shared" si="37"/>
        <v>1.6295662007834588</v>
      </c>
      <c r="AI138" s="83">
        <f>'Data Export'!AS115</f>
        <v>278.54000000000002</v>
      </c>
      <c r="AJ138" s="84">
        <f t="shared" si="38"/>
        <v>294.57317497253422</v>
      </c>
      <c r="AK138" s="84">
        <f t="shared" si="39"/>
        <v>163.34053094909527</v>
      </c>
      <c r="AL138" s="84">
        <f t="shared" si="40"/>
        <v>0</v>
      </c>
      <c r="AM138" s="84">
        <f>IF($B$5="No",IF($B$3='Funding Weight Adjustments'!$D$2,$B$14*N138*AI138,IF($B$3='Funding Weight Adjustments'!$E$2,$B$14*N138*AI138,IF($B$3='Funding Weight Adjustments'!$B$2,$B$15*T138*AI138+$B$16*U138*AI138,IF($B$3='Funding Weight Adjustments'!$C$2,$B$15*T138*AI138+$B$16*U138*AI138,IF($B$3='Funding Weight Adjustments'!$H$2,$B$14*N138*AI138,IF($B$3='Funding Weight Adjustments'!$I$2,$B$14*N138*AI138,IF($B$3='Funding Weight Adjustments'!$F$2,$B$15*T138*AI138+$B$16*U138*AI138,IF($B$3='Funding Weight Adjustments'!$G$2,$B$15*T138*AI138+$B$16*U138*AI138)))))))),IF($B$5="Sparsity&lt;100",IF(R138=0,0,IF($B$3='Funding Weight Adjustments'!$D$2,$B$14*N138*AI138,IF($B$3='Funding Weight Adjustments'!$E$2,$B$14*N138*AI138,IF($B$3='Funding Weight Adjustments'!$B$2,$B$15*T138*AI138+$B$16*U138*AI138,IF($B$3='Funding Weight Adjustments'!$C$2,$B$15*T138*AI138+$B$16*U138*AI138,IF($B$3='Funding Weight Adjustments'!$H$2,$B$14*N138*AI138,IF($B$3='Funding Weight Adjustments'!$I$2,$B$14*N138*AI138,IF($B$3='Funding Weight Adjustments'!$F$2,$B$15*T138*AI138+$B$16*U138*AI138,IF($B$3='Funding Weight Adjustments'!$G$2,$B$15*T138*AI138+$B$16*U138*AI138))))))))),IF($B$5="Sparsity&lt;55",IF(S138=0,0,IF($B$3='Funding Weight Adjustments'!$D$2,$B$14*N138*AI138,IF($B$3='Funding Weight Adjustments'!$E$2,$B$14*N138*AI138,IF($B$3='Funding Weight Adjustments'!$B$2,$B$15*T138*AI138+$B$16*U138*AI138,IF($B$3='Funding Weight Adjustments'!$C$2,$B$15*T138*AI138+$B$16*U138*AI138,IF($B$3='Funding Weight Adjustments'!$H$2,$B$14*N138*AI138,IF($B$3='Funding Weight Adjustments'!$I$2,$B$14*N138*AI138,IF($B$3='Funding Weight Adjustments'!$F$2,$B$15*T138*AI138+$B$16*U138*AI138,IF($B$3='Funding Weight Adjustments'!$G$2,$B$15*T138*AI138+$B$16*U138*AI138))))))))))))</f>
        <v>0</v>
      </c>
      <c r="AN138" s="84">
        <f t="shared" si="41"/>
        <v>0</v>
      </c>
      <c r="AO138" s="84">
        <f t="shared" si="58"/>
        <v>457.91370592162946</v>
      </c>
      <c r="AP138" s="84">
        <f t="shared" si="42"/>
        <v>245.51060690012397</v>
      </c>
      <c r="AQ138" s="85">
        <f t="shared" si="43"/>
        <v>18518.755785262587</v>
      </c>
      <c r="AR138" s="86">
        <f t="shared" si="44"/>
        <v>1.8227121835888374</v>
      </c>
      <c r="AS138" s="85">
        <f>IF(AO138="-","-",IF($B$3='Funding Weight Adjustments'!$D$2,AI138*$E$14,IF($B$3='Funding Weight Adjustments'!$E$2,AP138*$E$14,IF($B$3='Funding Weight Adjustments'!$B$2,AI138*$E$14,IF(Simulation!$B$3='Funding Weight Adjustments'!$C$2,AP138*$E$14,IF($B$3='Funding Weight Adjustments'!$H$2,AI138*$E$14,IF($B$3='Funding Weight Adjustments'!$I$2,AP138*$E$14,IF($B$3='Funding Weight Adjustments'!$F$2,AI138*$E$14,IF(Simulation!$B$3='Funding Weight Adjustments'!$G$2,AP138*$E$14)))))))))</f>
        <v>473835.47131723928</v>
      </c>
      <c r="AT138" s="85">
        <f t="shared" si="45"/>
        <v>21466.999374389648</v>
      </c>
      <c r="AU138" s="85">
        <f t="shared" si="46"/>
        <v>0</v>
      </c>
      <c r="AV138" s="85">
        <f>IF(AO138="-","-",IF($B$3='Funding Weight Adjustments'!$D$2,AO138*$E$16,IF($B$3='Funding Weight Adjustments'!$E$2,AO138*$E$16,IF($B$3='Funding Weight Adjustments'!$B$2,AO138*$E$16,IF(Simulation!$B$3='Funding Weight Adjustments'!$C$2,AO138*$E$16,IF($B$3='Funding Weight Adjustments'!$H$2,AO138*$E$16,IF($B$3='Funding Weight Adjustments'!$I$2,AO138*$E$16,IF($B$3='Funding Weight Adjustments'!$F$2,AO138*$E$16,IF(Simulation!$B$3='Funding Weight Adjustments'!$G$2,AO138*$E$16)))))))))</f>
        <v>3940779.0171981864</v>
      </c>
      <c r="AW138" s="85">
        <f t="shared" si="47"/>
        <v>4436081.4878898151</v>
      </c>
      <c r="AX138" s="85">
        <f t="shared" si="48"/>
        <v>1724.2921081413365</v>
      </c>
      <c r="AY138" s="85">
        <f t="shared" si="49"/>
        <v>78.118629455566406</v>
      </c>
      <c r="AZ138" s="85">
        <f t="shared" si="50"/>
        <v>0</v>
      </c>
      <c r="BA138" s="85">
        <f t="shared" si="51"/>
        <v>14340.534997082192</v>
      </c>
      <c r="BB138" s="85">
        <f t="shared" si="52"/>
        <v>16142.945734679093</v>
      </c>
      <c r="BC138" s="85">
        <f t="shared" si="53"/>
        <v>-1618.8257496959068</v>
      </c>
      <c r="BD138" s="85">
        <f t="shared" si="54"/>
        <v>16706.80427068951</v>
      </c>
      <c r="BE138" s="86">
        <f t="shared" si="59"/>
        <v>1.6443704990836132</v>
      </c>
    </row>
    <row r="139" spans="1:57" x14ac:dyDescent="0.3">
      <c r="A139" s="76" t="str">
        <f>'Data Export'!A116</f>
        <v>T161</v>
      </c>
      <c r="B139" s="76" t="str">
        <f>'Data Export'!B116</f>
        <v>Putney</v>
      </c>
      <c r="C139" s="76" t="str">
        <f>'Data Export'!C116</f>
        <v>48</v>
      </c>
      <c r="D139" s="76" t="str">
        <f>'Data Export'!D116</f>
        <v>Windham Southeast SU</v>
      </c>
      <c r="E139" s="77">
        <f>'Data Export'!E116</f>
        <v>181.65</v>
      </c>
      <c r="F139" s="78">
        <f>'Data Export'!AU116</f>
        <v>0.33119999999999999</v>
      </c>
      <c r="G139" s="78">
        <f>'Data Export'!AT116</f>
        <v>1.48</v>
      </c>
      <c r="H139" s="79">
        <f>'Data Export'!AR116</f>
        <v>30.93</v>
      </c>
      <c r="I139" s="79">
        <f t="shared" si="31"/>
        <v>89.469543914794912</v>
      </c>
      <c r="J139" s="79">
        <f>'Data Export'!AV116</f>
        <v>57.760456085205078</v>
      </c>
      <c r="K139" s="79">
        <f>'Data Export'!AW116</f>
        <v>0</v>
      </c>
      <c r="L139" s="78">
        <f>'Data Export'!J116</f>
        <v>9.7947947680950165E-2</v>
      </c>
      <c r="M139" s="78">
        <f>'Data Export'!K116</f>
        <v>7.6974570751190186E-2</v>
      </c>
      <c r="N139" s="76">
        <f>'Data Export'!L116</f>
        <v>0</v>
      </c>
      <c r="O139" s="77">
        <f>'Data Export'!P116</f>
        <v>0</v>
      </c>
      <c r="P139" s="77">
        <f>'Data Export'!Q116</f>
        <v>0</v>
      </c>
      <c r="Q139" s="77">
        <f>'Data Export'!R116</f>
        <v>0</v>
      </c>
      <c r="R139" s="77">
        <f t="shared" si="56"/>
        <v>0</v>
      </c>
      <c r="S139" s="77">
        <f t="shared" si="57"/>
        <v>0</v>
      </c>
      <c r="T139" s="80">
        <f>'Data Export'!Z116</f>
        <v>0</v>
      </c>
      <c r="U139" s="80">
        <f>'Data Export'!AA116</f>
        <v>1</v>
      </c>
      <c r="V139" s="81">
        <f>'Data Export'!AH116</f>
        <v>3253260</v>
      </c>
      <c r="W139" s="81">
        <f t="shared" si="32"/>
        <v>3303760.0845703124</v>
      </c>
      <c r="X139" s="81">
        <f>'Data Export'!AI116</f>
        <v>881.76715087890625</v>
      </c>
      <c r="Y139" s="81">
        <f t="shared" si="33"/>
        <v>160173.00295715334</v>
      </c>
      <c r="Z139" s="81">
        <f>'Data Export'!AJ116</f>
        <v>1597.705078125</v>
      </c>
      <c r="AA139" s="81">
        <f t="shared" si="34"/>
        <v>290223.12744140625</v>
      </c>
      <c r="AB139" s="81">
        <f>'Data Export'!AO116</f>
        <v>278.00717163085938</v>
      </c>
      <c r="AC139" s="81">
        <f t="shared" si="35"/>
        <v>50500.00272674561</v>
      </c>
      <c r="AD139" s="77">
        <f>'Data Export'!AK116</f>
        <v>180.77000000000004</v>
      </c>
      <c r="AE139" s="77">
        <f>'Data Export'!AL116</f>
        <v>168.67</v>
      </c>
      <c r="AF139" s="81">
        <f>'Data Export'!AN116</f>
        <v>18187.50390625</v>
      </c>
      <c r="AG139" s="81">
        <f t="shared" si="36"/>
        <v>17866.466811696842</v>
      </c>
      <c r="AH139" s="80">
        <f t="shared" si="37"/>
        <v>1.7585105129622876</v>
      </c>
      <c r="AI139" s="83">
        <f>'Data Export'!AS116</f>
        <v>178.16</v>
      </c>
      <c r="AJ139" s="84">
        <f t="shared" si="38"/>
        <v>174.74270489959716</v>
      </c>
      <c r="AK139" s="84">
        <f t="shared" si="39"/>
        <v>171.88810807235737</v>
      </c>
      <c r="AL139" s="84">
        <f t="shared" si="40"/>
        <v>2.3384</v>
      </c>
      <c r="AM139" s="84">
        <f>IF($B$5="No",IF($B$3='Funding Weight Adjustments'!$D$2,$B$14*N139*AI139,IF($B$3='Funding Weight Adjustments'!$E$2,$B$14*N139*AI139,IF($B$3='Funding Weight Adjustments'!$B$2,$B$15*T139*AI139+$B$16*U139*AI139,IF($B$3='Funding Weight Adjustments'!$C$2,$B$15*T139*AI139+$B$16*U139*AI139,IF($B$3='Funding Weight Adjustments'!$H$2,$B$14*N139*AI139,IF($B$3='Funding Weight Adjustments'!$I$2,$B$14*N139*AI139,IF($B$3='Funding Weight Adjustments'!$F$2,$B$15*T139*AI139+$B$16*U139*AI139,IF($B$3='Funding Weight Adjustments'!$G$2,$B$15*T139*AI139+$B$16*U139*AI139)))))))),IF($B$5="Sparsity&lt;100",IF(R139=0,0,IF($B$3='Funding Weight Adjustments'!$D$2,$B$14*N139*AI139,IF($B$3='Funding Weight Adjustments'!$E$2,$B$14*N139*AI139,IF($B$3='Funding Weight Adjustments'!$B$2,$B$15*T139*AI139+$B$16*U139*AI139,IF($B$3='Funding Weight Adjustments'!$C$2,$B$15*T139*AI139+$B$16*U139*AI139,IF($B$3='Funding Weight Adjustments'!$H$2,$B$14*N139*AI139,IF($B$3='Funding Weight Adjustments'!$I$2,$B$14*N139*AI139,IF($B$3='Funding Weight Adjustments'!$F$2,$B$15*T139*AI139+$B$16*U139*AI139,IF($B$3='Funding Weight Adjustments'!$G$2,$B$15*T139*AI139+$B$16*U139*AI139))))))))),IF($B$5="Sparsity&lt;55",IF(S139=0,0,IF($B$3='Funding Weight Adjustments'!$D$2,$B$14*N139*AI139,IF($B$3='Funding Weight Adjustments'!$E$2,$B$14*N139*AI139,IF($B$3='Funding Weight Adjustments'!$B$2,$B$15*T139*AI139+$B$16*U139*AI139,IF($B$3='Funding Weight Adjustments'!$C$2,$B$15*T139*AI139+$B$16*U139*AI139,IF($B$3='Funding Weight Adjustments'!$H$2,$B$14*N139*AI139,IF($B$3='Funding Weight Adjustments'!$I$2,$B$14*N139*AI139,IF($B$3='Funding Weight Adjustments'!$F$2,$B$15*T139*AI139+$B$16*U139*AI139,IF($B$3='Funding Weight Adjustments'!$G$2,$B$15*T139*AI139+$B$16*U139*AI139))))))))))))</f>
        <v>0</v>
      </c>
      <c r="AN139" s="84">
        <f t="shared" si="41"/>
        <v>0</v>
      </c>
      <c r="AO139" s="84">
        <f t="shared" si="58"/>
        <v>348.96921297195451</v>
      </c>
      <c r="AP139" s="84">
        <f t="shared" si="42"/>
        <v>187.09997573400062</v>
      </c>
      <c r="AQ139" s="85">
        <f t="shared" si="43"/>
        <v>16106.559850190686</v>
      </c>
      <c r="AR139" s="86">
        <f t="shared" si="44"/>
        <v>1.585291323837666</v>
      </c>
      <c r="AS139" s="85">
        <f>IF(AO139="-","-",IF($B$3='Funding Weight Adjustments'!$D$2,AI139*$E$14,IF($B$3='Funding Weight Adjustments'!$E$2,AP139*$E$14,IF($B$3='Funding Weight Adjustments'!$B$2,AI139*$E$14,IF(Simulation!$B$3='Funding Weight Adjustments'!$C$2,AP139*$E$14,IF($B$3='Funding Weight Adjustments'!$H$2,AI139*$E$14,IF($B$3='Funding Weight Adjustments'!$I$2,AP139*$E$14,IF($B$3='Funding Weight Adjustments'!$F$2,AI139*$E$14,IF(Simulation!$B$3='Funding Weight Adjustments'!$G$2,AP139*$E$14)))))))))</f>
        <v>361102.95316662121</v>
      </c>
      <c r="AT139" s="85">
        <f t="shared" si="45"/>
        <v>160173.00295715334</v>
      </c>
      <c r="AU139" s="85">
        <f t="shared" si="46"/>
        <v>50500.00272674561</v>
      </c>
      <c r="AV139" s="85">
        <f>IF(AO139="-","-",IF($B$3='Funding Weight Adjustments'!$D$2,AO139*$E$16,IF($B$3='Funding Weight Adjustments'!$E$2,AO139*$E$16,IF($B$3='Funding Weight Adjustments'!$B$2,AO139*$E$16,IF(Simulation!$B$3='Funding Weight Adjustments'!$C$2,AO139*$E$16,IF($B$3='Funding Weight Adjustments'!$H$2,AO139*$E$16,IF($B$3='Funding Weight Adjustments'!$I$2,AO139*$E$16,IF($B$3='Funding Weight Adjustments'!$F$2,AO139*$E$16,IF(Simulation!$B$3='Funding Weight Adjustments'!$G$2,AO139*$E$16)))))))))</f>
        <v>3003208.9765913375</v>
      </c>
      <c r="AW139" s="85">
        <f t="shared" si="47"/>
        <v>3574984.9354418577</v>
      </c>
      <c r="AX139" s="85">
        <f t="shared" si="48"/>
        <v>1987.9050545919142</v>
      </c>
      <c r="AY139" s="85">
        <f t="shared" si="49"/>
        <v>881.76715087890636</v>
      </c>
      <c r="AZ139" s="85">
        <f t="shared" si="50"/>
        <v>278.00717163085938</v>
      </c>
      <c r="BA139" s="85">
        <f t="shared" si="51"/>
        <v>16532.942342919556</v>
      </c>
      <c r="BB139" s="85">
        <f t="shared" si="52"/>
        <v>19680.621720021238</v>
      </c>
      <c r="BC139" s="85">
        <f t="shared" si="53"/>
        <v>1493.1178137712377</v>
      </c>
      <c r="BD139" s="85">
        <f t="shared" si="54"/>
        <v>17556.185109667709</v>
      </c>
      <c r="BE139" s="86">
        <f t="shared" si="59"/>
        <v>1.7279709753609951</v>
      </c>
    </row>
    <row r="140" spans="1:57" x14ac:dyDescent="0.3">
      <c r="A140" s="76" t="str">
        <f>'Data Export'!A117</f>
        <v>T163</v>
      </c>
      <c r="B140" s="76" t="str">
        <f>'Data Export'!B117</f>
        <v>Reading</v>
      </c>
      <c r="C140" s="76" t="str">
        <f>'Data Export'!C117</f>
        <v>51</v>
      </c>
      <c r="D140" s="76" t="str">
        <f>'Data Export'!D117</f>
        <v>Windsor Central SU</v>
      </c>
      <c r="E140" s="77">
        <f>'Data Export'!E117</f>
        <v>56</v>
      </c>
      <c r="F140" s="78">
        <f>'Data Export'!AU117</f>
        <v>0.1832</v>
      </c>
      <c r="G140" s="78">
        <f>'Data Export'!AT117</f>
        <v>0</v>
      </c>
      <c r="H140" s="79">
        <f>'Data Export'!AR117</f>
        <v>9.5</v>
      </c>
      <c r="I140" s="79">
        <f t="shared" si="31"/>
        <v>39.105347328186035</v>
      </c>
      <c r="J140" s="79">
        <f>'Data Export'!AV117</f>
        <v>4.0746526718139648</v>
      </c>
      <c r="K140" s="79">
        <f>'Data Export'!AW117</f>
        <v>0</v>
      </c>
      <c r="L140" s="78">
        <f>'Data Export'!J117</f>
        <v>0.12930694222450256</v>
      </c>
      <c r="M140" s="78">
        <f>'Data Export'!K117</f>
        <v>4.3363425880670547E-2</v>
      </c>
      <c r="N140" s="76">
        <f>'Data Export'!L117</f>
        <v>1</v>
      </c>
      <c r="O140" s="77">
        <f>'Data Export'!P117</f>
        <v>1</v>
      </c>
      <c r="P140" s="77">
        <f>'Data Export'!Q117</f>
        <v>0</v>
      </c>
      <c r="Q140" s="77">
        <f>'Data Export'!R117</f>
        <v>0</v>
      </c>
      <c r="R140" s="77">
        <f t="shared" si="56"/>
        <v>1</v>
      </c>
      <c r="S140" s="77">
        <f t="shared" si="57"/>
        <v>1</v>
      </c>
      <c r="T140" s="80">
        <f>'Data Export'!Z117</f>
        <v>1</v>
      </c>
      <c r="U140" s="80">
        <f>'Data Export'!AA117</f>
        <v>0</v>
      </c>
      <c r="V140" s="81">
        <f>'Data Export'!AH117</f>
        <v>1039665.0625</v>
      </c>
      <c r="W140" s="81">
        <f t="shared" si="32"/>
        <v>1039665.046875</v>
      </c>
      <c r="X140" s="81">
        <f>'Data Export'!AI117</f>
        <v>186.33927917480469</v>
      </c>
      <c r="Y140" s="81">
        <f t="shared" si="33"/>
        <v>10434.999633789063</v>
      </c>
      <c r="Z140" s="81">
        <f>'Data Export'!AJ117</f>
        <v>4227.4833984375</v>
      </c>
      <c r="AA140" s="81">
        <f t="shared" si="34"/>
        <v>236739.0703125</v>
      </c>
      <c r="AB140" s="81">
        <f>'Data Export'!AO117</f>
        <v>0</v>
      </c>
      <c r="AC140" s="81">
        <f t="shared" si="35"/>
        <v>0</v>
      </c>
      <c r="AD140" s="77">
        <f>'Data Export'!AK117</f>
        <v>49.73</v>
      </c>
      <c r="AE140" s="77">
        <f>'Data Export'!AL117</f>
        <v>46.4</v>
      </c>
      <c r="AF140" s="81">
        <f>'Data Export'!AN117</f>
        <v>18565.447265625</v>
      </c>
      <c r="AG140" s="81">
        <f t="shared" si="36"/>
        <v>17304.43915005388</v>
      </c>
      <c r="AH140" s="80">
        <f t="shared" si="37"/>
        <v>1.7031928297297125</v>
      </c>
      <c r="AI140" s="83">
        <f>'Data Export'!AS117</f>
        <v>52.68</v>
      </c>
      <c r="AJ140" s="84">
        <f t="shared" si="38"/>
        <v>48.487170114517212</v>
      </c>
      <c r="AK140" s="84">
        <f t="shared" si="39"/>
        <v>26.382063207989276</v>
      </c>
      <c r="AL140" s="84">
        <f t="shared" si="40"/>
        <v>0</v>
      </c>
      <c r="AM140" s="84">
        <f>IF($B$5="No",IF($B$3='Funding Weight Adjustments'!$D$2,$B$14*N140*AI140,IF($B$3='Funding Weight Adjustments'!$E$2,$B$14*N140*AI140,IF($B$3='Funding Weight Adjustments'!$B$2,$B$15*T140*AI140+$B$16*U140*AI140,IF($B$3='Funding Weight Adjustments'!$C$2,$B$15*T140*AI140+$B$16*U140*AI140,IF($B$3='Funding Weight Adjustments'!$H$2,$B$14*N140*AI140,IF($B$3='Funding Weight Adjustments'!$I$2,$B$14*N140*AI140,IF($B$3='Funding Weight Adjustments'!$F$2,$B$15*T140*AI140+$B$16*U140*AI140,IF($B$3='Funding Weight Adjustments'!$G$2,$B$15*T140*AI140+$B$16*U140*AI140)))))))),IF($B$5="Sparsity&lt;100",IF(R140=0,0,IF($B$3='Funding Weight Adjustments'!$D$2,$B$14*N140*AI140,IF($B$3='Funding Weight Adjustments'!$E$2,$B$14*N140*AI140,IF($B$3='Funding Weight Adjustments'!$B$2,$B$15*T140*AI140+$B$16*U140*AI140,IF($B$3='Funding Weight Adjustments'!$C$2,$B$15*T140*AI140+$B$16*U140*AI140,IF($B$3='Funding Weight Adjustments'!$H$2,$B$14*N140*AI140,IF($B$3='Funding Weight Adjustments'!$I$2,$B$14*N140*AI140,IF($B$3='Funding Weight Adjustments'!$F$2,$B$15*T140*AI140+$B$16*U140*AI140,IF($B$3='Funding Weight Adjustments'!$G$2,$B$15*T140*AI140+$B$16*U140*AI140))))))))),IF($B$5="Sparsity&lt;55",IF(S140=0,0,IF($B$3='Funding Weight Adjustments'!$D$2,$B$14*N140*AI140,IF($B$3='Funding Weight Adjustments'!$E$2,$B$14*N140*AI140,IF($B$3='Funding Weight Adjustments'!$B$2,$B$15*T140*AI140+$B$16*U140*AI140,IF($B$3='Funding Weight Adjustments'!$C$2,$B$15*T140*AI140+$B$16*U140*AI140,IF($B$3='Funding Weight Adjustments'!$H$2,$B$14*N140*AI140,IF($B$3='Funding Weight Adjustments'!$I$2,$B$14*N140*AI140,IF($B$3='Funding Weight Adjustments'!$F$2,$B$15*T140*AI140+$B$16*U140*AI140,IF($B$3='Funding Weight Adjustments'!$G$2,$B$15*T140*AI140+$B$16*U140*AI140))))))))))))</f>
        <v>13.6968</v>
      </c>
      <c r="AN140" s="84">
        <f t="shared" si="41"/>
        <v>12.116400000000001</v>
      </c>
      <c r="AO140" s="84">
        <f t="shared" si="58"/>
        <v>100.68243332250648</v>
      </c>
      <c r="AP140" s="84">
        <f t="shared" si="42"/>
        <v>53.980924767122708</v>
      </c>
      <c r="AQ140" s="85">
        <f t="shared" si="43"/>
        <v>14874.253822556318</v>
      </c>
      <c r="AR140" s="86">
        <f t="shared" si="44"/>
        <v>1.4640013604878266</v>
      </c>
      <c r="AS140" s="85">
        <f>IF(AO140="-","-",IF($B$3='Funding Weight Adjustments'!$D$2,AI140*$E$14,IF($B$3='Funding Weight Adjustments'!$E$2,AP140*$E$14,IF($B$3='Funding Weight Adjustments'!$B$2,AI140*$E$14,IF(Simulation!$B$3='Funding Weight Adjustments'!$C$2,AP140*$E$14,IF($B$3='Funding Weight Adjustments'!$H$2,AI140*$E$14,IF($B$3='Funding Weight Adjustments'!$I$2,AP140*$E$14,IF($B$3='Funding Weight Adjustments'!$F$2,AI140*$E$14,IF(Simulation!$B$3='Funding Weight Adjustments'!$G$2,AP140*$E$14)))))))))</f>
        <v>104183.18480054682</v>
      </c>
      <c r="AT140" s="85">
        <f t="shared" si="45"/>
        <v>10434.999633789063</v>
      </c>
      <c r="AU140" s="85">
        <f t="shared" si="46"/>
        <v>0</v>
      </c>
      <c r="AV140" s="85">
        <f>IF(AO140="-","-",IF($B$3='Funding Weight Adjustments'!$D$2,AO140*$E$16,IF($B$3='Funding Weight Adjustments'!$E$2,AO140*$E$16,IF($B$3='Funding Weight Adjustments'!$B$2,AO140*$E$16,IF(Simulation!$B$3='Funding Weight Adjustments'!$C$2,AO140*$E$16,IF($B$3='Funding Weight Adjustments'!$H$2,AO140*$E$16,IF($B$3='Funding Weight Adjustments'!$I$2,AO140*$E$16,IF($B$3='Funding Weight Adjustments'!$F$2,AO140*$E$16,IF(Simulation!$B$3='Funding Weight Adjustments'!$G$2,AO140*$E$16)))))))))</f>
        <v>866467.23063077428</v>
      </c>
      <c r="AW140" s="85">
        <f t="shared" si="47"/>
        <v>981085.4150651102</v>
      </c>
      <c r="AX140" s="85">
        <f t="shared" si="48"/>
        <v>1860.4140142954789</v>
      </c>
      <c r="AY140" s="85">
        <f t="shared" si="49"/>
        <v>186.33927917480469</v>
      </c>
      <c r="AZ140" s="85">
        <f t="shared" si="50"/>
        <v>0</v>
      </c>
      <c r="BA140" s="85">
        <f t="shared" si="51"/>
        <v>15472.629118406683</v>
      </c>
      <c r="BB140" s="85">
        <f t="shared" si="52"/>
        <v>17519.382411876966</v>
      </c>
      <c r="BC140" s="85">
        <f t="shared" si="53"/>
        <v>-1046.0648537480338</v>
      </c>
      <c r="BD140" s="85">
        <f t="shared" si="54"/>
        <v>13789.062487605941</v>
      </c>
      <c r="BE140" s="86">
        <f t="shared" si="59"/>
        <v>1.3571911897249942</v>
      </c>
    </row>
    <row r="141" spans="1:57" x14ac:dyDescent="0.3">
      <c r="A141" s="76" t="str">
        <f>'Data Export'!A118</f>
        <v>T164</v>
      </c>
      <c r="B141" s="76" t="str">
        <f>'Data Export'!B118</f>
        <v>Readsboro</v>
      </c>
      <c r="C141" s="76" t="str">
        <f>'Data Export'!C118</f>
        <v>49</v>
      </c>
      <c r="D141" s="76" t="str">
        <f>'Data Export'!D118</f>
        <v>Windham Southwest SU</v>
      </c>
      <c r="E141" s="77">
        <f>'Data Export'!E118</f>
        <v>86</v>
      </c>
      <c r="F141" s="78">
        <f>'Data Export'!AU118</f>
        <v>0.40160000000000001</v>
      </c>
      <c r="G141" s="78">
        <f>'Data Export'!AT118</f>
        <v>0</v>
      </c>
      <c r="H141" s="79">
        <f>'Data Export'!AR118</f>
        <v>5</v>
      </c>
      <c r="I141" s="79">
        <f t="shared" si="31"/>
        <v>42.336836776733406</v>
      </c>
      <c r="J141" s="79">
        <f>'Data Export'!AV118</f>
        <v>23.623163223266602</v>
      </c>
      <c r="K141" s="79">
        <f>'Data Export'!AW118</f>
        <v>0</v>
      </c>
      <c r="L141" s="78">
        <f>'Data Export'!J118</f>
        <v>1.1242503300309181E-2</v>
      </c>
      <c r="M141" s="78">
        <f>'Data Export'!K118</f>
        <v>5.9870216995477676E-2</v>
      </c>
      <c r="N141" s="76">
        <f>'Data Export'!L118</f>
        <v>1</v>
      </c>
      <c r="O141" s="77">
        <f>'Data Export'!P118</f>
        <v>1</v>
      </c>
      <c r="P141" s="77">
        <f>'Data Export'!Q118</f>
        <v>0</v>
      </c>
      <c r="Q141" s="77">
        <f>'Data Export'!R118</f>
        <v>0</v>
      </c>
      <c r="R141" s="77">
        <f t="shared" si="56"/>
        <v>1</v>
      </c>
      <c r="S141" s="77">
        <f t="shared" si="57"/>
        <v>1</v>
      </c>
      <c r="T141" s="80">
        <f>'Data Export'!Z118</f>
        <v>1</v>
      </c>
      <c r="U141" s="80">
        <f>'Data Export'!AA118</f>
        <v>0</v>
      </c>
      <c r="V141" s="81">
        <f>'Data Export'!AH118</f>
        <v>1377952</v>
      </c>
      <c r="W141" s="81">
        <f t="shared" si="32"/>
        <v>1377951.96484375</v>
      </c>
      <c r="X141" s="81">
        <f>'Data Export'!AI118</f>
        <v>822.3604736328125</v>
      </c>
      <c r="Y141" s="81">
        <f t="shared" si="33"/>
        <v>70723.000732421875</v>
      </c>
      <c r="Z141" s="81">
        <f>'Data Export'!AJ118</f>
        <v>2517.5341796875</v>
      </c>
      <c r="AA141" s="81">
        <f t="shared" si="34"/>
        <v>216507.939453125</v>
      </c>
      <c r="AB141" s="81">
        <f>'Data Export'!AO118</f>
        <v>0</v>
      </c>
      <c r="AC141" s="81">
        <f t="shared" si="35"/>
        <v>0</v>
      </c>
      <c r="AD141" s="77">
        <f>'Data Export'!AK118</f>
        <v>80.36</v>
      </c>
      <c r="AE141" s="77">
        <f>'Data Export'!AL118</f>
        <v>74.98</v>
      </c>
      <c r="AF141" s="81">
        <f>'Data Export'!AN118</f>
        <v>16022.697265625</v>
      </c>
      <c r="AG141" s="81">
        <f t="shared" si="36"/>
        <v>15490.05101881335</v>
      </c>
      <c r="AH141" s="80">
        <f t="shared" si="37"/>
        <v>1.5246113207493455</v>
      </c>
      <c r="AI141" s="83">
        <f>'Data Export'!AS118</f>
        <v>70.960000000000008</v>
      </c>
      <c r="AJ141" s="84">
        <f t="shared" si="38"/>
        <v>73.693327541351323</v>
      </c>
      <c r="AK141" s="84">
        <f t="shared" si="39"/>
        <v>87.89786381160188</v>
      </c>
      <c r="AL141" s="84">
        <f t="shared" si="40"/>
        <v>0</v>
      </c>
      <c r="AM141" s="84">
        <f>IF($B$5="No",IF($B$3='Funding Weight Adjustments'!$D$2,$B$14*N141*AI141,IF($B$3='Funding Weight Adjustments'!$E$2,$B$14*N141*AI141,IF($B$3='Funding Weight Adjustments'!$B$2,$B$15*T141*AI141+$B$16*U141*AI141,IF($B$3='Funding Weight Adjustments'!$C$2,$B$15*T141*AI141+$B$16*U141*AI141,IF($B$3='Funding Weight Adjustments'!$H$2,$B$14*N141*AI141,IF($B$3='Funding Weight Adjustments'!$I$2,$B$14*N141*AI141,IF($B$3='Funding Weight Adjustments'!$F$2,$B$15*T141*AI141+$B$16*U141*AI141,IF($B$3='Funding Weight Adjustments'!$G$2,$B$15*T141*AI141+$B$16*U141*AI141)))))))),IF($B$5="Sparsity&lt;100",IF(R141=0,0,IF($B$3='Funding Weight Adjustments'!$D$2,$B$14*N141*AI141,IF($B$3='Funding Weight Adjustments'!$E$2,$B$14*N141*AI141,IF($B$3='Funding Weight Adjustments'!$B$2,$B$15*T141*AI141+$B$16*U141*AI141,IF($B$3='Funding Weight Adjustments'!$C$2,$B$15*T141*AI141+$B$16*U141*AI141,IF($B$3='Funding Weight Adjustments'!$H$2,$B$14*N141*AI141,IF($B$3='Funding Weight Adjustments'!$I$2,$B$14*N141*AI141,IF($B$3='Funding Weight Adjustments'!$F$2,$B$15*T141*AI141+$B$16*U141*AI141,IF($B$3='Funding Weight Adjustments'!$G$2,$B$15*T141*AI141+$B$16*U141*AI141))))))))),IF($B$5="Sparsity&lt;55",IF(S141=0,0,IF($B$3='Funding Weight Adjustments'!$D$2,$B$14*N141*AI141,IF($B$3='Funding Weight Adjustments'!$E$2,$B$14*N141*AI141,IF($B$3='Funding Weight Adjustments'!$B$2,$B$15*T141*AI141+$B$16*U141*AI141,IF($B$3='Funding Weight Adjustments'!$C$2,$B$15*T141*AI141+$B$16*U141*AI141,IF($B$3='Funding Weight Adjustments'!$H$2,$B$14*N141*AI141,IF($B$3='Funding Weight Adjustments'!$I$2,$B$14*N141*AI141,IF($B$3='Funding Weight Adjustments'!$F$2,$B$15*T141*AI141+$B$16*U141*AI141,IF($B$3='Funding Weight Adjustments'!$G$2,$B$15*T141*AI141+$B$16*U141*AI141))))))))))))</f>
        <v>18.449600000000004</v>
      </c>
      <c r="AN141" s="84">
        <f t="shared" si="41"/>
        <v>16.320800000000002</v>
      </c>
      <c r="AO141" s="84">
        <f t="shared" si="58"/>
        <v>196.36159135295321</v>
      </c>
      <c r="AP141" s="84">
        <f t="shared" si="42"/>
        <v>105.27934159102999</v>
      </c>
      <c r="AQ141" s="85">
        <f t="shared" si="43"/>
        <v>11032.022121703527</v>
      </c>
      <c r="AR141" s="86">
        <f t="shared" si="44"/>
        <v>1.0858289489865676</v>
      </c>
      <c r="AS141" s="85">
        <f>IF(AO141="-","-",IF($B$3='Funding Weight Adjustments'!$D$2,AI141*$E$14,IF($B$3='Funding Weight Adjustments'!$E$2,AP141*$E$14,IF($B$3='Funding Weight Adjustments'!$B$2,AI141*$E$14,IF(Simulation!$B$3='Funding Weight Adjustments'!$C$2,AP141*$E$14,IF($B$3='Funding Weight Adjustments'!$H$2,AI141*$E$14,IF($B$3='Funding Weight Adjustments'!$I$2,AP141*$E$14,IF($B$3='Funding Weight Adjustments'!$F$2,AI141*$E$14,IF(Simulation!$B$3='Funding Weight Adjustments'!$G$2,AP141*$E$14)))))))))</f>
        <v>203189.12927068787</v>
      </c>
      <c r="AT141" s="85">
        <f t="shared" si="45"/>
        <v>70723.000732421875</v>
      </c>
      <c r="AU141" s="85">
        <f t="shared" si="46"/>
        <v>0</v>
      </c>
      <c r="AV141" s="85">
        <f>IF(AO141="-","-",IF($B$3='Funding Weight Adjustments'!$D$2,AO141*$E$16,IF($B$3='Funding Weight Adjustments'!$E$2,AO141*$E$16,IF($B$3='Funding Weight Adjustments'!$B$2,AO141*$E$16,IF(Simulation!$B$3='Funding Weight Adjustments'!$C$2,AO141*$E$16,IF($B$3='Funding Weight Adjustments'!$H$2,AO141*$E$16,IF($B$3='Funding Weight Adjustments'!$I$2,AO141*$E$16,IF($B$3='Funding Weight Adjustments'!$F$2,AO141*$E$16,IF(Simulation!$B$3='Funding Weight Adjustments'!$G$2,AO141*$E$16)))))))))</f>
        <v>1689876.5618511525</v>
      </c>
      <c r="AW141" s="85">
        <f t="shared" si="47"/>
        <v>1963788.6918542623</v>
      </c>
      <c r="AX141" s="85">
        <f t="shared" si="48"/>
        <v>2362.6642938452078</v>
      </c>
      <c r="AY141" s="85">
        <f t="shared" si="49"/>
        <v>822.3604736328125</v>
      </c>
      <c r="AZ141" s="85">
        <f t="shared" si="50"/>
        <v>0</v>
      </c>
      <c r="BA141" s="85">
        <f t="shared" si="51"/>
        <v>19649.727463385494</v>
      </c>
      <c r="BB141" s="85">
        <f t="shared" si="52"/>
        <v>22834.752230863516</v>
      </c>
      <c r="BC141" s="85">
        <f t="shared" si="53"/>
        <v>6812.0549652385162</v>
      </c>
      <c r="BD141" s="85">
        <f t="shared" si="54"/>
        <v>16596.615499255829</v>
      </c>
      <c r="BE141" s="86">
        <f t="shared" si="59"/>
        <v>1.6335251475645503</v>
      </c>
    </row>
    <row r="142" spans="1:57" x14ac:dyDescent="0.3">
      <c r="A142" s="76" t="str">
        <f>'Data Export'!A119</f>
        <v>T165</v>
      </c>
      <c r="B142" s="76" t="str">
        <f>'Data Export'!B119</f>
        <v>Richford</v>
      </c>
      <c r="C142" s="76" t="str">
        <f>'Data Export'!C119</f>
        <v>20</v>
      </c>
      <c r="D142" s="76" t="str">
        <f>'Data Export'!D119</f>
        <v>Franklin Northeast SU</v>
      </c>
      <c r="E142" s="77">
        <f>'Data Export'!E119</f>
        <v>397.72000000000008</v>
      </c>
      <c r="F142" s="78">
        <f>'Data Export'!AU119</f>
        <v>0.48650000000000004</v>
      </c>
      <c r="G142" s="78">
        <f>'Data Export'!AT119</f>
        <v>0</v>
      </c>
      <c r="H142" s="79">
        <f>'Data Export'!AR119</f>
        <v>32.200000000000003</v>
      </c>
      <c r="I142" s="79">
        <f t="shared" si="31"/>
        <v>148.3516186523438</v>
      </c>
      <c r="J142" s="79">
        <f>'Data Export'!AV119</f>
        <v>86.812553405761719</v>
      </c>
      <c r="K142" s="79">
        <f>'Data Export'!AW119</f>
        <v>124.21582794189453</v>
      </c>
      <c r="L142" s="78">
        <f>'Data Export'!J119</f>
        <v>0.11741777509450912</v>
      </c>
      <c r="M142" s="78">
        <f>'Data Export'!K119</f>
        <v>8.1167720258235931E-2</v>
      </c>
      <c r="N142" s="76">
        <f>'Data Export'!L119</f>
        <v>0</v>
      </c>
      <c r="O142" s="77">
        <f>'Data Export'!P119</f>
        <v>0</v>
      </c>
      <c r="P142" s="77">
        <f>'Data Export'!Q119</f>
        <v>1</v>
      </c>
      <c r="Q142" s="77">
        <f>'Data Export'!R119</f>
        <v>0</v>
      </c>
      <c r="R142" s="77">
        <f t="shared" si="56"/>
        <v>1</v>
      </c>
      <c r="S142" s="77">
        <f t="shared" si="57"/>
        <v>1</v>
      </c>
      <c r="T142" s="80">
        <f>'Data Export'!Z119</f>
        <v>0</v>
      </c>
      <c r="U142" s="80">
        <f>'Data Export'!AA119</f>
        <v>1</v>
      </c>
      <c r="V142" s="81">
        <f>'Data Export'!AH119</f>
        <v>6069507</v>
      </c>
      <c r="W142" s="81">
        <f t="shared" si="32"/>
        <v>6069507.0435937513</v>
      </c>
      <c r="X142" s="81">
        <f>'Data Export'!AI119</f>
        <v>1018.5407104492188</v>
      </c>
      <c r="Y142" s="81">
        <f t="shared" si="33"/>
        <v>405094.01135986339</v>
      </c>
      <c r="Z142" s="81">
        <f>'Data Export'!AJ119</f>
        <v>1595.1298828125</v>
      </c>
      <c r="AA142" s="81">
        <f t="shared" si="34"/>
        <v>634415.05699218763</v>
      </c>
      <c r="AB142" s="81">
        <f>'Data Export'!AO119</f>
        <v>0</v>
      </c>
      <c r="AC142" s="81">
        <f t="shared" si="35"/>
        <v>0</v>
      </c>
      <c r="AD142" s="77">
        <f>'Data Export'!AK119</f>
        <v>443.43</v>
      </c>
      <c r="AE142" s="77">
        <f>'Data Export'!AL119</f>
        <v>413.74</v>
      </c>
      <c r="AF142" s="81">
        <f>'Data Export'!AN119</f>
        <v>15260.75390625</v>
      </c>
      <c r="AG142" s="81">
        <f t="shared" si="36"/>
        <v>13136.491484027561</v>
      </c>
      <c r="AH142" s="80">
        <f t="shared" si="37"/>
        <v>1.2929617602389332</v>
      </c>
      <c r="AI142" s="83">
        <f>'Data Export'!AS119</f>
        <v>391.58000000000004</v>
      </c>
      <c r="AJ142" s="84">
        <f t="shared" si="38"/>
        <v>419.00205287170417</v>
      </c>
      <c r="AK142" s="84">
        <f t="shared" si="39"/>
        <v>605.41816120458986</v>
      </c>
      <c r="AL142" s="84">
        <f t="shared" si="40"/>
        <v>0</v>
      </c>
      <c r="AM142" s="84">
        <f>IF($B$5="No",IF($B$3='Funding Weight Adjustments'!$D$2,$B$14*N142*AI142,IF($B$3='Funding Weight Adjustments'!$E$2,$B$14*N142*AI142,IF($B$3='Funding Weight Adjustments'!$B$2,$B$15*T142*AI142+$B$16*U142*AI142,IF($B$3='Funding Weight Adjustments'!$C$2,$B$15*T142*AI142+$B$16*U142*AI142,IF($B$3='Funding Weight Adjustments'!$H$2,$B$14*N142*AI142,IF($B$3='Funding Weight Adjustments'!$I$2,$B$14*N142*AI142,IF($B$3='Funding Weight Adjustments'!$F$2,$B$15*T142*AI142+$B$16*U142*AI142,IF($B$3='Funding Weight Adjustments'!$G$2,$B$15*T142*AI142+$B$16*U142*AI142)))))))),IF($B$5="Sparsity&lt;100",IF(R142=0,0,IF($B$3='Funding Weight Adjustments'!$D$2,$B$14*N142*AI142,IF($B$3='Funding Weight Adjustments'!$E$2,$B$14*N142*AI142,IF($B$3='Funding Weight Adjustments'!$B$2,$B$15*T142*AI142+$B$16*U142*AI142,IF($B$3='Funding Weight Adjustments'!$C$2,$B$15*T142*AI142+$B$16*U142*AI142,IF($B$3='Funding Weight Adjustments'!$H$2,$B$14*N142*AI142,IF($B$3='Funding Weight Adjustments'!$I$2,$B$14*N142*AI142,IF($B$3='Funding Weight Adjustments'!$F$2,$B$15*T142*AI142+$B$16*U142*AI142,IF($B$3='Funding Weight Adjustments'!$G$2,$B$15*T142*AI142+$B$16*U142*AI142))))))))),IF($B$5="Sparsity&lt;55",IF(S142=0,0,IF($B$3='Funding Weight Adjustments'!$D$2,$B$14*N142*AI142,IF($B$3='Funding Weight Adjustments'!$E$2,$B$14*N142*AI142,IF($B$3='Funding Weight Adjustments'!$B$2,$B$15*T142*AI142+$B$16*U142*AI142,IF($B$3='Funding Weight Adjustments'!$C$2,$B$15*T142*AI142+$B$16*U142*AI142,IF($B$3='Funding Weight Adjustments'!$H$2,$B$14*N142*AI142,IF($B$3='Funding Weight Adjustments'!$I$2,$B$14*N142*AI142,IF($B$3='Funding Weight Adjustments'!$F$2,$B$15*T142*AI142+$B$16*U142*AI142,IF($B$3='Funding Weight Adjustments'!$G$2,$B$15*T142*AI142+$B$16*U142*AI142))))))))))))</f>
        <v>46.989600000000003</v>
      </c>
      <c r="AN142" s="84">
        <f t="shared" si="41"/>
        <v>66.568600000000018</v>
      </c>
      <c r="AO142" s="84">
        <f t="shared" si="58"/>
        <v>1137.9784140762943</v>
      </c>
      <c r="AP142" s="84">
        <f t="shared" si="42"/>
        <v>610.12755780436851</v>
      </c>
      <c r="AQ142" s="85">
        <f t="shared" si="43"/>
        <v>8908.1240751696587</v>
      </c>
      <c r="AR142" s="86">
        <f t="shared" si="44"/>
        <v>0.87678386566630495</v>
      </c>
      <c r="AS142" s="85">
        <f>IF(AO142="-","-",IF($B$3='Funding Weight Adjustments'!$D$2,AI142*$E$14,IF($B$3='Funding Weight Adjustments'!$E$2,AP142*$E$14,IF($B$3='Funding Weight Adjustments'!$B$2,AI142*$E$14,IF(Simulation!$B$3='Funding Weight Adjustments'!$C$2,AP142*$E$14,IF($B$3='Funding Weight Adjustments'!$H$2,AI142*$E$14,IF($B$3='Funding Weight Adjustments'!$I$2,AP142*$E$14,IF($B$3='Funding Weight Adjustments'!$F$2,AI142*$E$14,IF(Simulation!$B$3='Funding Weight Adjustments'!$G$2,AP142*$E$14)))))))))</f>
        <v>1177546.1865624313</v>
      </c>
      <c r="AT142" s="85">
        <f t="shared" si="45"/>
        <v>405094.01135986339</v>
      </c>
      <c r="AU142" s="85">
        <f t="shared" si="46"/>
        <v>0</v>
      </c>
      <c r="AV142" s="85">
        <f>IF(AO142="-","-",IF($B$3='Funding Weight Adjustments'!$D$2,AO142*$E$16,IF($B$3='Funding Weight Adjustments'!$E$2,AO142*$E$16,IF($B$3='Funding Weight Adjustments'!$B$2,AO142*$E$16,IF(Simulation!$B$3='Funding Weight Adjustments'!$C$2,AO142*$E$16,IF($B$3='Funding Weight Adjustments'!$H$2,AO142*$E$16,IF($B$3='Funding Weight Adjustments'!$I$2,AO142*$E$16,IF($B$3='Funding Weight Adjustments'!$F$2,AO142*$E$16,IF(Simulation!$B$3='Funding Weight Adjustments'!$G$2,AO142*$E$16)))))))))</f>
        <v>9793376.7830566801</v>
      </c>
      <c r="AW142" s="85">
        <f t="shared" si="47"/>
        <v>11376016.980978975</v>
      </c>
      <c r="AX142" s="85">
        <f t="shared" si="48"/>
        <v>2960.7416940622325</v>
      </c>
      <c r="AY142" s="85">
        <f t="shared" si="49"/>
        <v>1018.5407104492189</v>
      </c>
      <c r="AZ142" s="85">
        <f t="shared" si="50"/>
        <v>0</v>
      </c>
      <c r="BA142" s="85">
        <f t="shared" si="51"/>
        <v>24623.797603984407</v>
      </c>
      <c r="BB142" s="85">
        <f t="shared" si="52"/>
        <v>28603.080008495857</v>
      </c>
      <c r="BC142" s="85">
        <f t="shared" si="53"/>
        <v>13342.326102245857</v>
      </c>
      <c r="BD142" s="85">
        <f t="shared" si="54"/>
        <v>17605.501975098425</v>
      </c>
      <c r="BE142" s="86">
        <f t="shared" si="59"/>
        <v>1.7328249975490575</v>
      </c>
    </row>
    <row r="143" spans="1:57" x14ac:dyDescent="0.3">
      <c r="A143" s="76" t="str">
        <f>'Data Export'!A120</f>
        <v>T168</v>
      </c>
      <c r="B143" s="76" t="str">
        <f>'Data Export'!B120</f>
        <v>Rochester</v>
      </c>
      <c r="C143" s="76" t="str">
        <f>'Data Export'!C120</f>
        <v>30</v>
      </c>
      <c r="D143" s="76" t="str">
        <f>'Data Export'!D120</f>
        <v>White River Valley SU</v>
      </c>
      <c r="E143" s="77">
        <f>'Data Export'!E120</f>
        <v>84.460000000000008</v>
      </c>
      <c r="F143" s="78">
        <f>'Data Export'!AU120</f>
        <v>0.28149999999999997</v>
      </c>
      <c r="G143" s="78">
        <f>'Data Export'!AT120</f>
        <v>0</v>
      </c>
      <c r="H143" s="79">
        <f>'Data Export'!AR120</f>
        <v>15.55</v>
      </c>
      <c r="I143" s="79">
        <f t="shared" si="31"/>
        <v>49.853564033508306</v>
      </c>
      <c r="J143" s="79">
        <f>'Data Export'!AV120</f>
        <v>17.333761215209961</v>
      </c>
      <c r="K143" s="79">
        <f>'Data Export'!AW120</f>
        <v>14.072674751281738</v>
      </c>
      <c r="L143" s="78">
        <f>'Data Export'!J120</f>
        <v>8.9263506233692169E-2</v>
      </c>
      <c r="M143" s="78">
        <f>'Data Export'!K120</f>
        <v>4.4892523437738419E-3</v>
      </c>
      <c r="N143" s="76">
        <f>'Data Export'!L120</f>
        <v>1</v>
      </c>
      <c r="O143" s="77">
        <f>'Data Export'!P120</f>
        <v>1</v>
      </c>
      <c r="P143" s="77">
        <f>'Data Export'!Q120</f>
        <v>0</v>
      </c>
      <c r="Q143" s="77">
        <f>'Data Export'!R120</f>
        <v>0</v>
      </c>
      <c r="R143" s="77">
        <f t="shared" si="56"/>
        <v>1</v>
      </c>
      <c r="S143" s="77">
        <f t="shared" si="57"/>
        <v>1</v>
      </c>
      <c r="T143" s="80">
        <f>'Data Export'!Z120</f>
        <v>0</v>
      </c>
      <c r="U143" s="80">
        <f>'Data Export'!AA120</f>
        <v>1</v>
      </c>
      <c r="V143" s="81">
        <f>'Data Export'!AH120</f>
        <v>2857753</v>
      </c>
      <c r="W143" s="81">
        <f t="shared" si="32"/>
        <v>2915672.0332812504</v>
      </c>
      <c r="X143" s="81">
        <f>'Data Export'!AI120</f>
        <v>1493.3104248046875</v>
      </c>
      <c r="Y143" s="81">
        <f t="shared" si="33"/>
        <v>126124.99847900392</v>
      </c>
      <c r="Z143" s="81">
        <f>'Data Export'!AJ120</f>
        <v>11170.6015625</v>
      </c>
      <c r="AA143" s="81">
        <f t="shared" si="34"/>
        <v>943469.00796875008</v>
      </c>
      <c r="AB143" s="81">
        <f>'Data Export'!AO120</f>
        <v>685.756591796875</v>
      </c>
      <c r="AC143" s="81">
        <f t="shared" si="35"/>
        <v>57919.001743164066</v>
      </c>
      <c r="AD143" s="77">
        <f>'Data Export'!AK120</f>
        <v>99.189999999999984</v>
      </c>
      <c r="AE143" s="77">
        <f>'Data Export'!AL120</f>
        <v>92.55</v>
      </c>
      <c r="AF143" s="81">
        <f>'Data Export'!AN120</f>
        <v>34521.3359375</v>
      </c>
      <c r="AG143" s="81">
        <f t="shared" si="36"/>
        <v>21309.595087115078</v>
      </c>
      <c r="AH143" s="80">
        <f t="shared" si="37"/>
        <v>2.0974010912514842</v>
      </c>
      <c r="AI143" s="83">
        <f>'Data Export'!AS120</f>
        <v>96.81</v>
      </c>
      <c r="AJ143" s="84">
        <f t="shared" si="38"/>
        <v>95.214300029754639</v>
      </c>
      <c r="AK143" s="84">
        <f t="shared" si="39"/>
        <v>79.604391611376514</v>
      </c>
      <c r="AL143" s="84">
        <f t="shared" si="40"/>
        <v>0</v>
      </c>
      <c r="AM143" s="84">
        <f>IF($B$5="No",IF($B$3='Funding Weight Adjustments'!$D$2,$B$14*N143*AI143,IF($B$3='Funding Weight Adjustments'!$E$2,$B$14*N143*AI143,IF($B$3='Funding Weight Adjustments'!$B$2,$B$15*T143*AI143+$B$16*U143*AI143,IF($B$3='Funding Weight Adjustments'!$C$2,$B$15*T143*AI143+$B$16*U143*AI143,IF($B$3='Funding Weight Adjustments'!$H$2,$B$14*N143*AI143,IF($B$3='Funding Weight Adjustments'!$I$2,$B$14*N143*AI143,IF($B$3='Funding Weight Adjustments'!$F$2,$B$15*T143*AI143+$B$16*U143*AI143,IF($B$3='Funding Weight Adjustments'!$G$2,$B$15*T143*AI143+$B$16*U143*AI143)))))))),IF($B$5="Sparsity&lt;100",IF(R143=0,0,IF($B$3='Funding Weight Adjustments'!$D$2,$B$14*N143*AI143,IF($B$3='Funding Weight Adjustments'!$E$2,$B$14*N143*AI143,IF($B$3='Funding Weight Adjustments'!$B$2,$B$15*T143*AI143+$B$16*U143*AI143,IF($B$3='Funding Weight Adjustments'!$C$2,$B$15*T143*AI143+$B$16*U143*AI143,IF($B$3='Funding Weight Adjustments'!$H$2,$B$14*N143*AI143,IF($B$3='Funding Weight Adjustments'!$I$2,$B$14*N143*AI143,IF($B$3='Funding Weight Adjustments'!$F$2,$B$15*T143*AI143+$B$16*U143*AI143,IF($B$3='Funding Weight Adjustments'!$G$2,$B$15*T143*AI143+$B$16*U143*AI143))))))))),IF($B$5="Sparsity&lt;55",IF(S143=0,0,IF($B$3='Funding Weight Adjustments'!$D$2,$B$14*N143*AI143,IF($B$3='Funding Weight Adjustments'!$E$2,$B$14*N143*AI143,IF($B$3='Funding Weight Adjustments'!$B$2,$B$15*T143*AI143+$B$16*U143*AI143,IF($B$3='Funding Weight Adjustments'!$C$2,$B$15*T143*AI143+$B$16*U143*AI143,IF($B$3='Funding Weight Adjustments'!$H$2,$B$14*N143*AI143,IF($B$3='Funding Weight Adjustments'!$I$2,$B$14*N143*AI143,IF($B$3='Funding Weight Adjustments'!$F$2,$B$15*T143*AI143+$B$16*U143*AI143,IF($B$3='Funding Weight Adjustments'!$G$2,$B$15*T143*AI143+$B$16*U143*AI143))))))))))))</f>
        <v>11.6172</v>
      </c>
      <c r="AN143" s="84">
        <f t="shared" si="41"/>
        <v>22.266300000000001</v>
      </c>
      <c r="AO143" s="84">
        <f t="shared" si="58"/>
        <v>208.70219164113115</v>
      </c>
      <c r="AP143" s="84">
        <f t="shared" si="42"/>
        <v>111.89575911049367</v>
      </c>
      <c r="AQ143" s="85">
        <f t="shared" si="43"/>
        <v>17625.359897375642</v>
      </c>
      <c r="AR143" s="86">
        <f t="shared" si="44"/>
        <v>1.7347795174582323</v>
      </c>
      <c r="AS143" s="85">
        <f>IF(AO143="-","-",IF($B$3='Funding Weight Adjustments'!$D$2,AI143*$E$14,IF($B$3='Funding Weight Adjustments'!$E$2,AP143*$E$14,IF($B$3='Funding Weight Adjustments'!$B$2,AI143*$E$14,IF(Simulation!$B$3='Funding Weight Adjustments'!$C$2,AP143*$E$14,IF($B$3='Funding Weight Adjustments'!$H$2,AI143*$E$14,IF($B$3='Funding Weight Adjustments'!$I$2,AP143*$E$14,IF($B$3='Funding Weight Adjustments'!$F$2,AI143*$E$14,IF(Simulation!$B$3='Funding Weight Adjustments'!$G$2,AP143*$E$14)))))))))</f>
        <v>215958.81508325279</v>
      </c>
      <c r="AT143" s="85">
        <f t="shared" si="45"/>
        <v>126124.99847900392</v>
      </c>
      <c r="AU143" s="85">
        <f t="shared" si="46"/>
        <v>57919.001743164066</v>
      </c>
      <c r="AV143" s="85">
        <f>IF(AO143="-","-",IF($B$3='Funding Weight Adjustments'!$D$2,AO143*$E$16,IF($B$3='Funding Weight Adjustments'!$E$2,AO143*$E$16,IF($B$3='Funding Weight Adjustments'!$B$2,AO143*$E$16,IF(Simulation!$B$3='Funding Weight Adjustments'!$C$2,AO143*$E$16,IF($B$3='Funding Weight Adjustments'!$H$2,AO143*$E$16,IF($B$3='Funding Weight Adjustments'!$I$2,AO143*$E$16,IF($B$3='Funding Weight Adjustments'!$F$2,AO143*$E$16,IF(Simulation!$B$3='Funding Weight Adjustments'!$G$2,AO143*$E$16)))))))))</f>
        <v>1796079.0581870116</v>
      </c>
      <c r="AW143" s="85">
        <f t="shared" si="47"/>
        <v>2196081.8734924323</v>
      </c>
      <c r="AX143" s="85">
        <f t="shared" si="48"/>
        <v>2556.936006195273</v>
      </c>
      <c r="AY143" s="85">
        <f t="shared" si="49"/>
        <v>1493.3104248046875</v>
      </c>
      <c r="AZ143" s="85">
        <f t="shared" si="50"/>
        <v>685.756591796875</v>
      </c>
      <c r="BA143" s="85">
        <f t="shared" si="51"/>
        <v>21265.439950118536</v>
      </c>
      <c r="BB143" s="85">
        <f t="shared" si="52"/>
        <v>26001.442972915371</v>
      </c>
      <c r="BC143" s="85">
        <f t="shared" si="53"/>
        <v>-8519.8929645846292</v>
      </c>
      <c r="BD143" s="85">
        <f t="shared" si="54"/>
        <v>11194.462377137681</v>
      </c>
      <c r="BE143" s="86">
        <f t="shared" si="59"/>
        <v>1.1018171631041025</v>
      </c>
    </row>
    <row r="144" spans="1:57" x14ac:dyDescent="0.3">
      <c r="A144" s="76" t="str">
        <f>'Data Export'!A121</f>
        <v>T169</v>
      </c>
      <c r="B144" s="76" t="str">
        <f>'Data Export'!B121</f>
        <v>Rockingham</v>
      </c>
      <c r="C144" s="76" t="str">
        <f>'Data Export'!C121</f>
        <v>47</v>
      </c>
      <c r="D144" s="76" t="str">
        <f>'Data Export'!D121</f>
        <v>Windham Northeast SU</v>
      </c>
      <c r="E144" s="77">
        <f>'Data Export'!E121</f>
        <v>549.18999999999994</v>
      </c>
      <c r="F144" s="78">
        <f>'Data Export'!AU121</f>
        <v>0.31259999999999999</v>
      </c>
      <c r="G144" s="78">
        <f>'Data Export'!AT121</f>
        <v>1.4</v>
      </c>
      <c r="H144" s="79">
        <f>'Data Export'!AR121</f>
        <v>80.3</v>
      </c>
      <c r="I144" s="79">
        <f t="shared" si="31"/>
        <v>291.13767944335945</v>
      </c>
      <c r="J144" s="79">
        <f>'Data Export'!AV121</f>
        <v>186.47232055664063</v>
      </c>
      <c r="K144" s="79">
        <f>'Data Export'!AW121</f>
        <v>0</v>
      </c>
      <c r="L144" s="78">
        <f>'Data Export'!J121</f>
        <v>9.1158427298069E-2</v>
      </c>
      <c r="M144" s="78">
        <f>'Data Export'!K121</f>
        <v>8.6820907890796661E-2</v>
      </c>
      <c r="N144" s="76">
        <f>'Data Export'!L121</f>
        <v>0</v>
      </c>
      <c r="O144" s="77">
        <f>'Data Export'!P121</f>
        <v>0</v>
      </c>
      <c r="P144" s="77">
        <f>'Data Export'!Q121</f>
        <v>0</v>
      </c>
      <c r="Q144" s="77">
        <f>'Data Export'!R121</f>
        <v>0</v>
      </c>
      <c r="R144" s="77">
        <f t="shared" si="56"/>
        <v>0</v>
      </c>
      <c r="S144" s="77">
        <f t="shared" si="57"/>
        <v>0</v>
      </c>
      <c r="T144" s="80">
        <f>'Data Export'!Z121</f>
        <v>0.16695353388786316</v>
      </c>
      <c r="U144" s="80">
        <f>'Data Export'!AA121</f>
        <v>0.83304649591445923</v>
      </c>
      <c r="V144" s="81">
        <f>'Data Export'!AH121</f>
        <v>10070476</v>
      </c>
      <c r="W144" s="81">
        <f t="shared" si="32"/>
        <v>10070475.577265624</v>
      </c>
      <c r="X144" s="81">
        <f>'Data Export'!AI121</f>
        <v>542.7884521484375</v>
      </c>
      <c r="Y144" s="81">
        <f t="shared" si="33"/>
        <v>298093.99003540038</v>
      </c>
      <c r="Z144" s="81">
        <f>'Data Export'!AJ121</f>
        <v>1556.52734375</v>
      </c>
      <c r="AA144" s="81">
        <f t="shared" si="34"/>
        <v>854829.25191406242</v>
      </c>
      <c r="AB144" s="81">
        <f>'Data Export'!AO121</f>
        <v>0</v>
      </c>
      <c r="AC144" s="81">
        <f t="shared" si="35"/>
        <v>0</v>
      </c>
      <c r="AD144" s="77">
        <f>'Data Export'!AK121</f>
        <v>570.38</v>
      </c>
      <c r="AE144" s="77">
        <f>'Data Export'!AL121</f>
        <v>532.19000000000005</v>
      </c>
      <c r="AF144" s="81">
        <f>'Data Export'!AN121</f>
        <v>18336.9609375</v>
      </c>
      <c r="AG144" s="81">
        <f t="shared" si="36"/>
        <v>17316.459019056281</v>
      </c>
      <c r="AH144" s="80">
        <f t="shared" si="37"/>
        <v>1.7043758877023898</v>
      </c>
      <c r="AI144" s="83">
        <f>'Data Export'!AS121</f>
        <v>557.91000000000008</v>
      </c>
      <c r="AJ144" s="84">
        <f t="shared" si="38"/>
        <v>557.43663372802735</v>
      </c>
      <c r="AK144" s="84">
        <f t="shared" si="39"/>
        <v>517.53643435904269</v>
      </c>
      <c r="AL144" s="84">
        <f t="shared" si="40"/>
        <v>2.2119999999999997</v>
      </c>
      <c r="AM144" s="84">
        <f>IF($B$5="No",IF($B$3='Funding Weight Adjustments'!$D$2,$B$14*N144*AI144,IF($B$3='Funding Weight Adjustments'!$E$2,$B$14*N144*AI144,IF($B$3='Funding Weight Adjustments'!$B$2,$B$15*T144*AI144+$B$16*U144*AI144,IF($B$3='Funding Weight Adjustments'!$C$2,$B$15*T144*AI144+$B$16*U144*AI144,IF($B$3='Funding Weight Adjustments'!$H$2,$B$14*N144*AI144,IF($B$3='Funding Weight Adjustments'!$I$2,$B$14*N144*AI144,IF($B$3='Funding Weight Adjustments'!$F$2,$B$15*T144*AI144+$B$16*U144*AI144,IF($B$3='Funding Weight Adjustments'!$G$2,$B$15*T144*AI144+$B$16*U144*AI144)))))))),IF($B$5="Sparsity&lt;100",IF(R144=0,0,IF($B$3='Funding Weight Adjustments'!$D$2,$B$14*N144*AI144,IF($B$3='Funding Weight Adjustments'!$E$2,$B$14*N144*AI144,IF($B$3='Funding Weight Adjustments'!$B$2,$B$15*T144*AI144+$B$16*U144*AI144,IF($B$3='Funding Weight Adjustments'!$C$2,$B$15*T144*AI144+$B$16*U144*AI144,IF($B$3='Funding Weight Adjustments'!$H$2,$B$14*N144*AI144,IF($B$3='Funding Weight Adjustments'!$I$2,$B$14*N144*AI144,IF($B$3='Funding Weight Adjustments'!$F$2,$B$15*T144*AI144+$B$16*U144*AI144,IF($B$3='Funding Weight Adjustments'!$G$2,$B$15*T144*AI144+$B$16*U144*AI144))))))))),IF($B$5="Sparsity&lt;55",IF(S144=0,0,IF($B$3='Funding Weight Adjustments'!$D$2,$B$14*N144*AI144,IF($B$3='Funding Weight Adjustments'!$E$2,$B$14*N144*AI144,IF($B$3='Funding Weight Adjustments'!$B$2,$B$15*T144*AI144+$B$16*U144*AI144,IF($B$3='Funding Weight Adjustments'!$C$2,$B$15*T144*AI144+$B$16*U144*AI144,IF($B$3='Funding Weight Adjustments'!$H$2,$B$14*N144*AI144,IF($B$3='Funding Weight Adjustments'!$I$2,$B$14*N144*AI144,IF($B$3='Funding Weight Adjustments'!$F$2,$B$15*T144*AI144+$B$16*U144*AI144,IF($B$3='Funding Weight Adjustments'!$G$2,$B$15*T144*AI144+$B$16*U144*AI144))))))))))))</f>
        <v>0</v>
      </c>
      <c r="AN144" s="84">
        <f t="shared" si="41"/>
        <v>0</v>
      </c>
      <c r="AO144" s="84">
        <f t="shared" si="58"/>
        <v>1077.18506808707</v>
      </c>
      <c r="AP144" s="84">
        <f t="shared" si="42"/>
        <v>577.53318232206288</v>
      </c>
      <c r="AQ144" s="85">
        <f t="shared" si="43"/>
        <v>15956.91227350541</v>
      </c>
      <c r="AR144" s="86">
        <f t="shared" si="44"/>
        <v>1.5705622316442331</v>
      </c>
      <c r="AS144" s="85">
        <f>IF(AO144="-","-",IF($B$3='Funding Weight Adjustments'!$D$2,AI144*$E$14,IF($B$3='Funding Weight Adjustments'!$E$2,AP144*$E$14,IF($B$3='Funding Weight Adjustments'!$B$2,AI144*$E$14,IF(Simulation!$B$3='Funding Weight Adjustments'!$C$2,AP144*$E$14,IF($B$3='Funding Weight Adjustments'!$H$2,AI144*$E$14,IF($B$3='Funding Weight Adjustments'!$I$2,AP144*$E$14,IF($B$3='Funding Weight Adjustments'!$F$2,AI144*$E$14,IF(Simulation!$B$3='Funding Weight Adjustments'!$G$2,AP144*$E$14)))))))))</f>
        <v>1114639.0418815813</v>
      </c>
      <c r="AT144" s="85">
        <f t="shared" si="45"/>
        <v>298093.99003540038</v>
      </c>
      <c r="AU144" s="85">
        <f t="shared" si="46"/>
        <v>0</v>
      </c>
      <c r="AV144" s="85">
        <f>IF(AO144="-","-",IF($B$3='Funding Weight Adjustments'!$D$2,AO144*$E$16,IF($B$3='Funding Weight Adjustments'!$E$2,AO144*$E$16,IF($B$3='Funding Weight Adjustments'!$B$2,AO144*$E$16,IF(Simulation!$B$3='Funding Weight Adjustments'!$C$2,AO144*$E$16,IF($B$3='Funding Weight Adjustments'!$H$2,AO144*$E$16,IF($B$3='Funding Weight Adjustments'!$I$2,AO144*$E$16,IF($B$3='Funding Weight Adjustments'!$F$2,AO144*$E$16,IF(Simulation!$B$3='Funding Weight Adjustments'!$G$2,AO144*$E$16)))))))))</f>
        <v>9270192.7438774575</v>
      </c>
      <c r="AW144" s="85">
        <f t="shared" si="47"/>
        <v>10682925.775794439</v>
      </c>
      <c r="AX144" s="85">
        <f t="shared" si="48"/>
        <v>2029.6054951502786</v>
      </c>
      <c r="AY144" s="85">
        <f t="shared" si="49"/>
        <v>542.7884521484375</v>
      </c>
      <c r="AZ144" s="85">
        <f t="shared" si="50"/>
        <v>0</v>
      </c>
      <c r="BA144" s="85">
        <f t="shared" si="51"/>
        <v>16879.755173760372</v>
      </c>
      <c r="BB144" s="85">
        <f t="shared" si="52"/>
        <v>19452.149121059087</v>
      </c>
      <c r="BC144" s="85">
        <f t="shared" si="53"/>
        <v>1115.1881835590866</v>
      </c>
      <c r="BD144" s="85">
        <f t="shared" si="54"/>
        <v>17017.371165350138</v>
      </c>
      <c r="BE144" s="86">
        <f t="shared" si="59"/>
        <v>1.6749381068258009</v>
      </c>
    </row>
    <row r="145" spans="1:57" x14ac:dyDescent="0.3">
      <c r="A145" s="76" t="str">
        <f>'Data Export'!A122</f>
        <v>T170</v>
      </c>
      <c r="B145" s="76" t="str">
        <f>'Data Export'!B122</f>
        <v>Roxbury</v>
      </c>
      <c r="C145" s="76" t="str">
        <f>'Data Export'!C122</f>
        <v>43</v>
      </c>
      <c r="D145" s="76" t="str">
        <f>'Data Export'!D122</f>
        <v>Washington South SU</v>
      </c>
      <c r="E145" s="77">
        <f>'Data Export'!E122</f>
        <v>94.03</v>
      </c>
      <c r="F145" s="78">
        <f>'Data Export'!AU122</f>
        <v>0.1585</v>
      </c>
      <c r="G145" s="78">
        <f>'Data Export'!AT122</f>
        <v>0</v>
      </c>
      <c r="H145" s="79">
        <f>'Data Export'!AR122</f>
        <v>13.25</v>
      </c>
      <c r="I145" s="79">
        <f t="shared" si="31"/>
        <v>65.225458106994637</v>
      </c>
      <c r="J145" s="79">
        <f>'Data Export'!AV122</f>
        <v>12.984541893005371</v>
      </c>
      <c r="K145" s="79">
        <f>'Data Export'!AW122</f>
        <v>0</v>
      </c>
      <c r="L145" s="78">
        <f>'Data Export'!J122</f>
        <v>0.13800853490829468</v>
      </c>
      <c r="M145" s="78">
        <f>'Data Export'!K122</f>
        <v>6.8596489727497101E-2</v>
      </c>
      <c r="N145" s="76">
        <f>'Data Export'!L122</f>
        <v>1</v>
      </c>
      <c r="O145" s="77">
        <f>'Data Export'!P122</f>
        <v>1</v>
      </c>
      <c r="P145" s="77">
        <f>'Data Export'!Q122</f>
        <v>0</v>
      </c>
      <c r="Q145" s="77">
        <f>'Data Export'!R122</f>
        <v>0</v>
      </c>
      <c r="R145" s="77">
        <f t="shared" si="56"/>
        <v>1</v>
      </c>
      <c r="S145" s="77">
        <f t="shared" si="57"/>
        <v>1</v>
      </c>
      <c r="T145" s="80">
        <f>'Data Export'!Z122</f>
        <v>1</v>
      </c>
      <c r="U145" s="80">
        <f>'Data Export'!AA122</f>
        <v>0</v>
      </c>
      <c r="V145" s="81">
        <f>'Data Export'!AH122</f>
        <v>1673102</v>
      </c>
      <c r="W145" s="81">
        <f t="shared" si="32"/>
        <v>1691263.9835156251</v>
      </c>
      <c r="X145" s="81">
        <f>'Data Export'!AI122</f>
        <v>168.60575866699219</v>
      </c>
      <c r="Y145" s="81">
        <f t="shared" si="33"/>
        <v>15853.999487457275</v>
      </c>
      <c r="Z145" s="81">
        <f>'Data Export'!AJ122</f>
        <v>1466.10546875</v>
      </c>
      <c r="AA145" s="81">
        <f t="shared" si="34"/>
        <v>137857.89722656249</v>
      </c>
      <c r="AB145" s="81">
        <f>'Data Export'!AO122</f>
        <v>193.151123046875</v>
      </c>
      <c r="AC145" s="81">
        <f t="shared" si="35"/>
        <v>18162.000100097655</v>
      </c>
      <c r="AD145" s="77">
        <f>'Data Export'!AK122</f>
        <v>92.47</v>
      </c>
      <c r="AE145" s="77">
        <f>'Data Export'!AL122</f>
        <v>86.28</v>
      </c>
      <c r="AF145" s="81">
        <f>'Data Export'!AN122</f>
        <v>17986.4296875</v>
      </c>
      <c r="AG145" s="81">
        <f t="shared" si="36"/>
        <v>18004.24300288668</v>
      </c>
      <c r="AH145" s="80">
        <f t="shared" si="37"/>
        <v>1.7720711617014449</v>
      </c>
      <c r="AI145" s="83">
        <f>'Data Export'!AS122</f>
        <v>91.460000000000008</v>
      </c>
      <c r="AJ145" s="84">
        <f t="shared" si="38"/>
        <v>87.291444635391244</v>
      </c>
      <c r="AK145" s="84">
        <f t="shared" si="39"/>
        <v>41.092011104887256</v>
      </c>
      <c r="AL145" s="84">
        <f t="shared" si="40"/>
        <v>0</v>
      </c>
      <c r="AM145" s="84">
        <f>IF($B$5="No",IF($B$3='Funding Weight Adjustments'!$D$2,$B$14*N145*AI145,IF($B$3='Funding Weight Adjustments'!$E$2,$B$14*N145*AI145,IF($B$3='Funding Weight Adjustments'!$B$2,$B$15*T145*AI145+$B$16*U145*AI145,IF($B$3='Funding Weight Adjustments'!$C$2,$B$15*T145*AI145+$B$16*U145*AI145,IF($B$3='Funding Weight Adjustments'!$H$2,$B$14*N145*AI145,IF($B$3='Funding Weight Adjustments'!$I$2,$B$14*N145*AI145,IF($B$3='Funding Weight Adjustments'!$F$2,$B$15*T145*AI145+$B$16*U145*AI145,IF($B$3='Funding Weight Adjustments'!$G$2,$B$15*T145*AI145+$B$16*U145*AI145)))))))),IF($B$5="Sparsity&lt;100",IF(R145=0,0,IF($B$3='Funding Weight Adjustments'!$D$2,$B$14*N145*AI145,IF($B$3='Funding Weight Adjustments'!$E$2,$B$14*N145*AI145,IF($B$3='Funding Weight Adjustments'!$B$2,$B$15*T145*AI145+$B$16*U145*AI145,IF($B$3='Funding Weight Adjustments'!$C$2,$B$15*T145*AI145+$B$16*U145*AI145,IF($B$3='Funding Weight Adjustments'!$H$2,$B$14*N145*AI145,IF($B$3='Funding Weight Adjustments'!$I$2,$B$14*N145*AI145,IF($B$3='Funding Weight Adjustments'!$F$2,$B$15*T145*AI145+$B$16*U145*AI145,IF($B$3='Funding Weight Adjustments'!$G$2,$B$15*T145*AI145+$B$16*U145*AI145))))))))),IF($B$5="Sparsity&lt;55",IF(S145=0,0,IF($B$3='Funding Weight Adjustments'!$D$2,$B$14*N145*AI145,IF($B$3='Funding Weight Adjustments'!$E$2,$B$14*N145*AI145,IF($B$3='Funding Weight Adjustments'!$B$2,$B$15*T145*AI145+$B$16*U145*AI145,IF($B$3='Funding Weight Adjustments'!$C$2,$B$15*T145*AI145+$B$16*U145*AI145,IF($B$3='Funding Weight Adjustments'!$H$2,$B$14*N145*AI145,IF($B$3='Funding Weight Adjustments'!$I$2,$B$14*N145*AI145,IF($B$3='Funding Weight Adjustments'!$F$2,$B$15*T145*AI145+$B$16*U145*AI145,IF($B$3='Funding Weight Adjustments'!$G$2,$B$15*T145*AI145+$B$16*U145*AI145))))))))))))</f>
        <v>23.779600000000002</v>
      </c>
      <c r="AN145" s="84">
        <f t="shared" si="41"/>
        <v>21.035800000000002</v>
      </c>
      <c r="AO145" s="84">
        <f t="shared" si="58"/>
        <v>173.19885574027847</v>
      </c>
      <c r="AP145" s="84">
        <f t="shared" si="42"/>
        <v>92.860632117616333</v>
      </c>
      <c r="AQ145" s="85">
        <f t="shared" si="43"/>
        <v>16728.3600258238</v>
      </c>
      <c r="AR145" s="86">
        <f t="shared" si="44"/>
        <v>1.6464921285259646</v>
      </c>
      <c r="AS145" s="85">
        <f>IF(AO145="-","-",IF($B$3='Funding Weight Adjustments'!$D$2,AI145*$E$14,IF($B$3='Funding Weight Adjustments'!$E$2,AP145*$E$14,IF($B$3='Funding Weight Adjustments'!$B$2,AI145*$E$14,IF(Simulation!$B$3='Funding Weight Adjustments'!$C$2,AP145*$E$14,IF($B$3='Funding Weight Adjustments'!$H$2,AI145*$E$14,IF($B$3='Funding Weight Adjustments'!$I$2,AP145*$E$14,IF($B$3='Funding Weight Adjustments'!$F$2,AI145*$E$14,IF(Simulation!$B$3='Funding Weight Adjustments'!$G$2,AP145*$E$14)))))))))</f>
        <v>179221.01998699951</v>
      </c>
      <c r="AT145" s="85">
        <f t="shared" si="45"/>
        <v>15853.999487457275</v>
      </c>
      <c r="AU145" s="85">
        <f t="shared" si="46"/>
        <v>18162.000100097655</v>
      </c>
      <c r="AV145" s="85">
        <f>IF(AO145="-","-",IF($B$3='Funding Weight Adjustments'!$D$2,AO145*$E$16,IF($B$3='Funding Weight Adjustments'!$E$2,AO145*$E$16,IF($B$3='Funding Weight Adjustments'!$B$2,AO145*$E$16,IF(Simulation!$B$3='Funding Weight Adjustments'!$C$2,AO145*$E$16,IF($B$3='Funding Weight Adjustments'!$H$2,AO145*$E$16,IF($B$3='Funding Weight Adjustments'!$I$2,AO145*$E$16,IF($B$3='Funding Weight Adjustments'!$F$2,AO145*$E$16,IF(Simulation!$B$3='Funding Weight Adjustments'!$G$2,AO145*$E$16)))))))))</f>
        <v>1490539.3913254903</v>
      </c>
      <c r="AW145" s="85">
        <f t="shared" si="47"/>
        <v>1703776.4109000447</v>
      </c>
      <c r="AX145" s="85">
        <f t="shared" si="48"/>
        <v>1905.9982982771403</v>
      </c>
      <c r="AY145" s="85">
        <f t="shared" si="49"/>
        <v>168.60575866699219</v>
      </c>
      <c r="AZ145" s="85">
        <f t="shared" si="50"/>
        <v>193.151123046875</v>
      </c>
      <c r="BA145" s="85">
        <f t="shared" si="51"/>
        <v>15851.742968472725</v>
      </c>
      <c r="BB145" s="85">
        <f t="shared" si="52"/>
        <v>18119.498148463732</v>
      </c>
      <c r="BC145" s="85">
        <f t="shared" si="53"/>
        <v>133.06846096373192</v>
      </c>
      <c r="BD145" s="85">
        <f t="shared" si="54"/>
        <v>16863.104180575745</v>
      </c>
      <c r="BE145" s="86">
        <f t="shared" si="59"/>
        <v>1.6597543484818646</v>
      </c>
    </row>
    <row r="146" spans="1:57" x14ac:dyDescent="0.3">
      <c r="A146" s="76" t="str">
        <f>'Data Export'!A123</f>
        <v>T171</v>
      </c>
      <c r="B146" s="76" t="str">
        <f>'Data Export'!B123</f>
        <v>Royalton</v>
      </c>
      <c r="C146" s="76" t="str">
        <f>'Data Export'!C123</f>
        <v>30</v>
      </c>
      <c r="D146" s="76" t="str">
        <f>'Data Export'!D123</f>
        <v>White River Valley SU</v>
      </c>
      <c r="E146" s="77">
        <f>'Data Export'!E123</f>
        <v>335.05000000000007</v>
      </c>
      <c r="F146" s="78">
        <f>'Data Export'!AU123</f>
        <v>0.1867</v>
      </c>
      <c r="G146" s="78">
        <f>'Data Export'!AT123</f>
        <v>0</v>
      </c>
      <c r="H146" s="79">
        <f>'Data Export'!AR123</f>
        <v>30</v>
      </c>
      <c r="I146" s="79">
        <f t="shared" si="31"/>
        <v>142.79939544677734</v>
      </c>
      <c r="J146" s="79">
        <f>'Data Export'!AV123</f>
        <v>72.836799621582031</v>
      </c>
      <c r="K146" s="79">
        <f>'Data Export'!AW123</f>
        <v>106.49380493164063</v>
      </c>
      <c r="L146" s="78">
        <f>'Data Export'!J123</f>
        <v>0.12793014943599701</v>
      </c>
      <c r="M146" s="78">
        <f>'Data Export'!K123</f>
        <v>4.5654632151126862E-2</v>
      </c>
      <c r="N146" s="76">
        <f>'Data Export'!L123</f>
        <v>0</v>
      </c>
      <c r="O146" s="77">
        <f>'Data Export'!P123</f>
        <v>0</v>
      </c>
      <c r="P146" s="77">
        <f>'Data Export'!Q123</f>
        <v>0</v>
      </c>
      <c r="Q146" s="77">
        <f>'Data Export'!R123</f>
        <v>1</v>
      </c>
      <c r="R146" s="77">
        <f t="shared" si="56"/>
        <v>1</v>
      </c>
      <c r="S146" s="77">
        <f t="shared" si="57"/>
        <v>0</v>
      </c>
      <c r="T146" s="80">
        <f>'Data Export'!Z123</f>
        <v>0</v>
      </c>
      <c r="U146" s="80">
        <f>'Data Export'!AA123</f>
        <v>0</v>
      </c>
      <c r="V146" s="81">
        <f>'Data Export'!AH123</f>
        <v>5747139.5</v>
      </c>
      <c r="W146" s="81">
        <f t="shared" si="32"/>
        <v>5811404.2951171882</v>
      </c>
      <c r="X146" s="81">
        <f>'Data Export'!AI123</f>
        <v>1017.6093139648438</v>
      </c>
      <c r="Y146" s="81">
        <f t="shared" si="33"/>
        <v>340950.00064392097</v>
      </c>
      <c r="Z146" s="81">
        <f>'Data Export'!AJ123</f>
        <v>2102.818359375</v>
      </c>
      <c r="AA146" s="81">
        <f t="shared" si="34"/>
        <v>704549.29130859394</v>
      </c>
      <c r="AB146" s="81">
        <f>'Data Export'!AO123</f>
        <v>191.80718994140625</v>
      </c>
      <c r="AC146" s="81">
        <f t="shared" si="35"/>
        <v>64264.998989868174</v>
      </c>
      <c r="AD146" s="77">
        <f>'Data Export'!AK123</f>
        <v>371.07</v>
      </c>
      <c r="AE146" s="77">
        <f>'Data Export'!AL123</f>
        <v>346.23</v>
      </c>
      <c r="AF146" s="81">
        <f>'Data Export'!AN123</f>
        <v>17344.88671875</v>
      </c>
      <c r="AG146" s="81">
        <f t="shared" si="36"/>
        <v>14749.891701494942</v>
      </c>
      <c r="AH146" s="80">
        <f t="shared" si="37"/>
        <v>1.4517609942416281</v>
      </c>
      <c r="AI146" s="83">
        <f>'Data Export'!AS123</f>
        <v>352.13</v>
      </c>
      <c r="AJ146" s="84">
        <f t="shared" si="38"/>
        <v>373.98122489929199</v>
      </c>
      <c r="AK146" s="84">
        <f t="shared" si="39"/>
        <v>207.37221522543254</v>
      </c>
      <c r="AL146" s="84">
        <f t="shared" si="40"/>
        <v>0</v>
      </c>
      <c r="AM146" s="84">
        <f>IF($B$5="No",IF($B$3='Funding Weight Adjustments'!$D$2,$B$14*N146*AI146,IF($B$3='Funding Weight Adjustments'!$E$2,$B$14*N146*AI146,IF($B$3='Funding Weight Adjustments'!$B$2,$B$15*T146*AI146+$B$16*U146*AI146,IF($B$3='Funding Weight Adjustments'!$C$2,$B$15*T146*AI146+$B$16*U146*AI146,IF($B$3='Funding Weight Adjustments'!$H$2,$B$14*N146*AI146,IF($B$3='Funding Weight Adjustments'!$I$2,$B$14*N146*AI146,IF($B$3='Funding Weight Adjustments'!$F$2,$B$15*T146*AI146+$B$16*U146*AI146,IF($B$3='Funding Weight Adjustments'!$G$2,$B$15*T146*AI146+$B$16*U146*AI146)))))))),IF($B$5="Sparsity&lt;100",IF(R146=0,0,IF($B$3='Funding Weight Adjustments'!$D$2,$B$14*N146*AI146,IF($B$3='Funding Weight Adjustments'!$E$2,$B$14*N146*AI146,IF($B$3='Funding Weight Adjustments'!$B$2,$B$15*T146*AI146+$B$16*U146*AI146,IF($B$3='Funding Weight Adjustments'!$C$2,$B$15*T146*AI146+$B$16*U146*AI146,IF($B$3='Funding Weight Adjustments'!$H$2,$B$14*N146*AI146,IF($B$3='Funding Weight Adjustments'!$I$2,$B$14*N146*AI146,IF($B$3='Funding Weight Adjustments'!$F$2,$B$15*T146*AI146+$B$16*U146*AI146,IF($B$3='Funding Weight Adjustments'!$G$2,$B$15*T146*AI146+$B$16*U146*AI146))))))))),IF($B$5="Sparsity&lt;55",IF(S146=0,0,IF($B$3='Funding Weight Adjustments'!$D$2,$B$14*N146*AI146,IF($B$3='Funding Weight Adjustments'!$E$2,$B$14*N146*AI146,IF($B$3='Funding Weight Adjustments'!$B$2,$B$15*T146*AI146+$B$16*U146*AI146,IF($B$3='Funding Weight Adjustments'!$C$2,$B$15*T146*AI146+$B$16*U146*AI146,IF($B$3='Funding Weight Adjustments'!$H$2,$B$14*N146*AI146,IF($B$3='Funding Weight Adjustments'!$I$2,$B$14*N146*AI146,IF($B$3='Funding Weight Adjustments'!$F$2,$B$15*T146*AI146+$B$16*U146*AI146,IF($B$3='Funding Weight Adjustments'!$G$2,$B$15*T146*AI146+$B$16*U146*AI146))))))))))))</f>
        <v>0</v>
      </c>
      <c r="AN146" s="84">
        <f t="shared" si="41"/>
        <v>38.734299999999998</v>
      </c>
      <c r="AO146" s="84">
        <f t="shared" si="58"/>
        <v>620.08774012472452</v>
      </c>
      <c r="AP146" s="84">
        <f t="shared" si="42"/>
        <v>332.46027677407534</v>
      </c>
      <c r="AQ146" s="85">
        <f t="shared" si="43"/>
        <v>15360.797546586227</v>
      </c>
      <c r="AR146" s="86">
        <f t="shared" si="44"/>
        <v>1.5118895223017941</v>
      </c>
      <c r="AS146" s="85">
        <f>IF(AO146="-","-",IF($B$3='Funding Weight Adjustments'!$D$2,AI146*$E$14,IF($B$3='Funding Weight Adjustments'!$E$2,AP146*$E$14,IF($B$3='Funding Weight Adjustments'!$B$2,AI146*$E$14,IF(Simulation!$B$3='Funding Weight Adjustments'!$C$2,AP146*$E$14,IF($B$3='Funding Weight Adjustments'!$H$2,AI146*$E$14,IF($B$3='Funding Weight Adjustments'!$I$2,AP146*$E$14,IF($B$3='Funding Weight Adjustments'!$F$2,AI146*$E$14,IF(Simulation!$B$3='Funding Weight Adjustments'!$G$2,AP146*$E$14)))))))))</f>
        <v>641648.33417396538</v>
      </c>
      <c r="AT146" s="85">
        <f t="shared" si="45"/>
        <v>340950.00064392097</v>
      </c>
      <c r="AU146" s="85">
        <f t="shared" si="46"/>
        <v>64264.998989868174</v>
      </c>
      <c r="AV146" s="85">
        <f>IF(AO146="-","-",IF($B$3='Funding Weight Adjustments'!$D$2,AO146*$E$16,IF($B$3='Funding Weight Adjustments'!$E$2,AO146*$E$16,IF($B$3='Funding Weight Adjustments'!$B$2,AO146*$E$16,IF(Simulation!$B$3='Funding Weight Adjustments'!$C$2,AO146*$E$16,IF($B$3='Funding Weight Adjustments'!$H$2,AO146*$E$16,IF($B$3='Funding Weight Adjustments'!$I$2,AO146*$E$16,IF($B$3='Funding Weight Adjustments'!$F$2,AO146*$E$16,IF(Simulation!$B$3='Funding Weight Adjustments'!$G$2,AO146*$E$16)))))))))</f>
        <v>5336439.4284445727</v>
      </c>
      <c r="AW146" s="85">
        <f t="shared" si="47"/>
        <v>6383302.7622523271</v>
      </c>
      <c r="AX146" s="85">
        <f t="shared" si="48"/>
        <v>1915.0823285299664</v>
      </c>
      <c r="AY146" s="85">
        <f t="shared" si="49"/>
        <v>1017.6093139648438</v>
      </c>
      <c r="AZ146" s="85">
        <f t="shared" si="50"/>
        <v>191.80718994140625</v>
      </c>
      <c r="BA146" s="85">
        <f t="shared" si="51"/>
        <v>15927.29272778562</v>
      </c>
      <c r="BB146" s="85">
        <f t="shared" si="52"/>
        <v>19051.791560221835</v>
      </c>
      <c r="BC146" s="85">
        <f t="shared" si="53"/>
        <v>1706.9048414718345</v>
      </c>
      <c r="BD146" s="85">
        <f t="shared" si="54"/>
        <v>17080.998446027137</v>
      </c>
      <c r="BE146" s="86">
        <f t="shared" si="59"/>
        <v>1.6812006344514898</v>
      </c>
    </row>
    <row r="147" spans="1:57" x14ac:dyDescent="0.3">
      <c r="A147" s="76" t="str">
        <f>'Data Export'!A124</f>
        <v>T172</v>
      </c>
      <c r="B147" s="76" t="str">
        <f>'Data Export'!B124</f>
        <v>Rupert</v>
      </c>
      <c r="C147" s="76" t="str">
        <f>'Data Export'!C124</f>
        <v>6</v>
      </c>
      <c r="D147" s="76" t="str">
        <f>'Data Export'!D124</f>
        <v>Bennington-Rutland SU</v>
      </c>
      <c r="E147" s="77">
        <f>'Data Export'!E124</f>
        <v>30.13</v>
      </c>
      <c r="F147" s="78">
        <f>'Data Export'!AU124</f>
        <v>5.74E-2</v>
      </c>
      <c r="G147" s="78">
        <f>'Data Export'!AT124</f>
        <v>0</v>
      </c>
      <c r="H147" s="79">
        <f>'Data Export'!AR124</f>
        <v>0</v>
      </c>
      <c r="I147" s="79">
        <f t="shared" si="31"/>
        <v>18.593057632446289</v>
      </c>
      <c r="J147" s="79">
        <f>'Data Export'!AV124</f>
        <v>7.401270866394043</v>
      </c>
      <c r="K147" s="79">
        <f>'Data Export'!AW124</f>
        <v>9.005671501159668</v>
      </c>
      <c r="L147" s="78">
        <f>'Data Export'!J124</f>
        <v>0.15730100870132446</v>
      </c>
      <c r="M147" s="78">
        <f>'Data Export'!K124</f>
        <v>4.0020082145929337E-2</v>
      </c>
      <c r="N147" s="76">
        <f>'Data Export'!L124</f>
        <v>1</v>
      </c>
      <c r="O147" s="77">
        <f>'Data Export'!P124</f>
        <v>1</v>
      </c>
      <c r="P147" s="77">
        <f>'Data Export'!Q124</f>
        <v>0</v>
      </c>
      <c r="Q147" s="77">
        <f>'Data Export'!R124</f>
        <v>0</v>
      </c>
      <c r="R147" s="77">
        <f t="shared" si="56"/>
        <v>1</v>
      </c>
      <c r="S147" s="77">
        <f t="shared" si="57"/>
        <v>1</v>
      </c>
      <c r="T147" s="80">
        <f>'Data Export'!Z124</f>
        <v>0</v>
      </c>
      <c r="U147" s="80">
        <f>'Data Export'!AA124</f>
        <v>0</v>
      </c>
      <c r="V147" s="81">
        <f>'Data Export'!AH124</f>
        <v>514217</v>
      </c>
      <c r="W147" s="81">
        <f t="shared" si="32"/>
        <v>536711.98669921875</v>
      </c>
      <c r="X147" s="81">
        <f>'Data Export'!AI124</f>
        <v>3.5512778759002686</v>
      </c>
      <c r="Y147" s="81">
        <f t="shared" si="33"/>
        <v>107.00000240087509</v>
      </c>
      <c r="Z147" s="81">
        <f>'Data Export'!AJ124</f>
        <v>4227.8125</v>
      </c>
      <c r="AA147" s="81">
        <f t="shared" si="34"/>
        <v>127383.99062499999</v>
      </c>
      <c r="AB147" s="81">
        <f>'Data Export'!AO124</f>
        <v>746.59808349609375</v>
      </c>
      <c r="AC147" s="81">
        <f t="shared" si="35"/>
        <v>22495.000255737305</v>
      </c>
      <c r="AD147" s="77">
        <f>'Data Export'!AK124</f>
        <v>40.14</v>
      </c>
      <c r="AE147" s="77">
        <f>'Data Export'!AL124</f>
        <v>37.450000000000003</v>
      </c>
      <c r="AF147" s="81">
        <f>'Data Export'!AN124</f>
        <v>17813.208984375</v>
      </c>
      <c r="AG147" s="81">
        <f t="shared" si="36"/>
        <v>10929.986544037884</v>
      </c>
      <c r="AH147" s="80">
        <f t="shared" si="37"/>
        <v>1.075786077169083</v>
      </c>
      <c r="AI147" s="83">
        <f>'Data Export'!AS124</f>
        <v>35</v>
      </c>
      <c r="AJ147" s="84">
        <f t="shared" si="38"/>
        <v>38.503426599502561</v>
      </c>
      <c r="AK147" s="84">
        <f t="shared" si="39"/>
        <v>6.5639871598299981</v>
      </c>
      <c r="AL147" s="84">
        <f t="shared" si="40"/>
        <v>0</v>
      </c>
      <c r="AM147" s="84">
        <f>IF($B$5="No",IF($B$3='Funding Weight Adjustments'!$D$2,$B$14*N147*AI147,IF($B$3='Funding Weight Adjustments'!$E$2,$B$14*N147*AI147,IF($B$3='Funding Weight Adjustments'!$B$2,$B$15*T147*AI147+$B$16*U147*AI147,IF($B$3='Funding Weight Adjustments'!$C$2,$B$15*T147*AI147+$B$16*U147*AI147,IF($B$3='Funding Weight Adjustments'!$H$2,$B$14*N147*AI147,IF($B$3='Funding Weight Adjustments'!$I$2,$B$14*N147*AI147,IF($B$3='Funding Weight Adjustments'!$F$2,$B$15*T147*AI147+$B$16*U147*AI147,IF($B$3='Funding Weight Adjustments'!$G$2,$B$15*T147*AI147+$B$16*U147*AI147)))))))),IF($B$5="Sparsity&lt;100",IF(R147=0,0,IF($B$3='Funding Weight Adjustments'!$D$2,$B$14*N147*AI147,IF($B$3='Funding Weight Adjustments'!$E$2,$B$14*N147*AI147,IF($B$3='Funding Weight Adjustments'!$B$2,$B$15*T147*AI147+$B$16*U147*AI147,IF($B$3='Funding Weight Adjustments'!$C$2,$B$15*T147*AI147+$B$16*U147*AI147,IF($B$3='Funding Weight Adjustments'!$H$2,$B$14*N147*AI147,IF($B$3='Funding Weight Adjustments'!$I$2,$B$14*N147*AI147,IF($B$3='Funding Weight Adjustments'!$F$2,$B$15*T147*AI147+$B$16*U147*AI147,IF($B$3='Funding Weight Adjustments'!$G$2,$B$15*T147*AI147+$B$16*U147*AI147))))))))),IF($B$5="Sparsity&lt;55",IF(S147=0,0,IF($B$3='Funding Weight Adjustments'!$D$2,$B$14*N147*AI147,IF($B$3='Funding Weight Adjustments'!$E$2,$B$14*N147*AI147,IF($B$3='Funding Weight Adjustments'!$B$2,$B$15*T147*AI147+$B$16*U147*AI147,IF($B$3='Funding Weight Adjustments'!$C$2,$B$15*T147*AI147+$B$16*U147*AI147,IF($B$3='Funding Weight Adjustments'!$H$2,$B$14*N147*AI147,IF($B$3='Funding Weight Adjustments'!$I$2,$B$14*N147*AI147,IF($B$3='Funding Weight Adjustments'!$F$2,$B$15*T147*AI147+$B$16*U147*AI147,IF($B$3='Funding Weight Adjustments'!$G$2,$B$15*T147*AI147+$B$16*U147*AI147))))))))))))</f>
        <v>0</v>
      </c>
      <c r="AN147" s="84">
        <f t="shared" si="41"/>
        <v>8.0500000000000007</v>
      </c>
      <c r="AO147" s="84">
        <f t="shared" si="58"/>
        <v>53.117413759332564</v>
      </c>
      <c r="AP147" s="84">
        <f t="shared" si="42"/>
        <v>28.478921509396013</v>
      </c>
      <c r="AQ147" s="85">
        <f t="shared" si="43"/>
        <v>14373.016054669406</v>
      </c>
      <c r="AR147" s="86">
        <f t="shared" si="44"/>
        <v>1.4146669345147054</v>
      </c>
      <c r="AS147" s="85">
        <f>IF(AO147="-","-",IF($B$3='Funding Weight Adjustments'!$D$2,AI147*$E$14,IF($B$3='Funding Weight Adjustments'!$E$2,AP147*$E$14,IF($B$3='Funding Weight Adjustments'!$B$2,AI147*$E$14,IF(Simulation!$B$3='Funding Weight Adjustments'!$C$2,AP147*$E$14,IF($B$3='Funding Weight Adjustments'!$H$2,AI147*$E$14,IF($B$3='Funding Weight Adjustments'!$I$2,AP147*$E$14,IF($B$3='Funding Weight Adjustments'!$F$2,AI147*$E$14,IF(Simulation!$B$3='Funding Weight Adjustments'!$G$2,AP147*$E$14)))))))))</f>
        <v>54964.318513134305</v>
      </c>
      <c r="AT147" s="85">
        <f t="shared" si="45"/>
        <v>107.00000240087509</v>
      </c>
      <c r="AU147" s="85">
        <f t="shared" si="46"/>
        <v>22495.000255737305</v>
      </c>
      <c r="AV147" s="85">
        <f>IF(AO147="-","-",IF($B$3='Funding Weight Adjustments'!$D$2,AO147*$E$16,IF($B$3='Funding Weight Adjustments'!$E$2,AO147*$E$16,IF($B$3='Funding Weight Adjustments'!$B$2,AO147*$E$16,IF(Simulation!$B$3='Funding Weight Adjustments'!$C$2,AO147*$E$16,IF($B$3='Funding Weight Adjustments'!$H$2,AO147*$E$16,IF($B$3='Funding Weight Adjustments'!$I$2,AO147*$E$16,IF($B$3='Funding Weight Adjustments'!$F$2,AO147*$E$16,IF(Simulation!$B$3='Funding Weight Adjustments'!$G$2,AO147*$E$16)))))))))</f>
        <v>457125.40787420148</v>
      </c>
      <c r="AW147" s="85">
        <f t="shared" si="47"/>
        <v>534691.72664547397</v>
      </c>
      <c r="AX147" s="85">
        <f t="shared" si="48"/>
        <v>1824.2389151388752</v>
      </c>
      <c r="AY147" s="85">
        <f t="shared" si="49"/>
        <v>3.5512778759002686</v>
      </c>
      <c r="AZ147" s="85">
        <f t="shared" si="50"/>
        <v>746.59808349609375</v>
      </c>
      <c r="BA147" s="85">
        <f t="shared" si="51"/>
        <v>15171.769262336591</v>
      </c>
      <c r="BB147" s="85">
        <f t="shared" si="52"/>
        <v>17746.157538847459</v>
      </c>
      <c r="BC147" s="85">
        <f t="shared" si="53"/>
        <v>-67.051445527540636</v>
      </c>
      <c r="BD147" s="85">
        <f t="shared" si="54"/>
        <v>14302.077270942002</v>
      </c>
      <c r="BE147" s="86">
        <f t="shared" si="59"/>
        <v>1.4076847707620079</v>
      </c>
    </row>
    <row r="148" spans="1:57" x14ac:dyDescent="0.3">
      <c r="A148" s="76" t="str">
        <f>'Data Export'!A125</f>
        <v>T173</v>
      </c>
      <c r="B148" s="76" t="str">
        <f>'Data Export'!B125</f>
        <v>Rutland City</v>
      </c>
      <c r="C148" s="76" t="str">
        <f>'Data Export'!C125</f>
        <v>40</v>
      </c>
      <c r="D148" s="76" t="str">
        <f>'Data Export'!D125</f>
        <v>Rutland City SD</v>
      </c>
      <c r="E148" s="77">
        <f>'Data Export'!E125</f>
        <v>1963.8400000000004</v>
      </c>
      <c r="F148" s="78">
        <f>'Data Export'!AU125</f>
        <v>0.42430000000000001</v>
      </c>
      <c r="G148" s="78">
        <f>'Data Export'!AT125</f>
        <v>21</v>
      </c>
      <c r="H148" s="79">
        <f>'Data Export'!AR125</f>
        <v>10.199999999999999</v>
      </c>
      <c r="I148" s="79">
        <f t="shared" si="31"/>
        <v>811.24251220703104</v>
      </c>
      <c r="J148" s="79">
        <f>'Data Export'!AV125</f>
        <v>375.7303466796875</v>
      </c>
      <c r="K148" s="79">
        <f>'Data Export'!AW125</f>
        <v>721.25714111328125</v>
      </c>
      <c r="L148" s="78">
        <f>'Data Export'!J125</f>
        <v>9.4597220420837402E-2</v>
      </c>
      <c r="M148" s="78">
        <f>'Data Export'!K125</f>
        <v>8.3343923091888428E-2</v>
      </c>
      <c r="N148" s="76">
        <f>'Data Export'!L125</f>
        <v>0</v>
      </c>
      <c r="O148" s="77">
        <f>'Data Export'!P125</f>
        <v>0</v>
      </c>
      <c r="P148" s="77">
        <f>'Data Export'!Q125</f>
        <v>0</v>
      </c>
      <c r="Q148" s="77">
        <f>'Data Export'!R125</f>
        <v>0</v>
      </c>
      <c r="R148" s="77">
        <f t="shared" si="56"/>
        <v>0</v>
      </c>
      <c r="S148" s="77">
        <f t="shared" si="57"/>
        <v>0</v>
      </c>
      <c r="T148" s="80">
        <f>'Data Export'!Z125</f>
        <v>0</v>
      </c>
      <c r="U148" s="80">
        <f>'Data Export'!AA125</f>
        <v>0.11008751392364502</v>
      </c>
      <c r="V148" s="81">
        <f>'Data Export'!AH125</f>
        <v>51282456</v>
      </c>
      <c r="W148" s="81">
        <f t="shared" si="32"/>
        <v>51638854.44312501</v>
      </c>
      <c r="X148" s="81">
        <f>'Data Export'!AI125</f>
        <v>1917.216796875</v>
      </c>
      <c r="Y148" s="81">
        <f t="shared" si="33"/>
        <v>3765107.0343750007</v>
      </c>
      <c r="Z148" s="81">
        <f>'Data Export'!AJ125</f>
        <v>10155.8974609375</v>
      </c>
      <c r="AA148" s="81">
        <f t="shared" si="34"/>
        <v>19944557.669687502</v>
      </c>
      <c r="AB148" s="81">
        <f>'Data Export'!AO125</f>
        <v>181.48016357421875</v>
      </c>
      <c r="AC148" s="81">
        <f t="shared" si="35"/>
        <v>356398.00443359383</v>
      </c>
      <c r="AD148" s="77">
        <f>'Data Export'!AK125</f>
        <v>2255.6299999999997</v>
      </c>
      <c r="AE148" s="77">
        <f>'Data Export'!AL125</f>
        <v>2104.62</v>
      </c>
      <c r="AF148" s="81">
        <f>'Data Export'!AN125</f>
        <v>26294.837890625</v>
      </c>
      <c r="AG148" s="81">
        <f t="shared" si="36"/>
        <v>15059.391611520135</v>
      </c>
      <c r="AH148" s="80">
        <f t="shared" si="37"/>
        <v>1.4822235838110369</v>
      </c>
      <c r="AI148" s="83">
        <f>'Data Export'!AS125</f>
        <v>1918.4299999999998</v>
      </c>
      <c r="AJ148" s="84">
        <f t="shared" si="38"/>
        <v>2143.5914079589843</v>
      </c>
      <c r="AK148" s="84">
        <f t="shared" si="39"/>
        <v>2701.2917281590817</v>
      </c>
      <c r="AL148" s="84">
        <f t="shared" si="40"/>
        <v>33.18</v>
      </c>
      <c r="AM148" s="84">
        <f>IF($B$5="No",IF($B$3='Funding Weight Adjustments'!$D$2,$B$14*N148*AI148,IF($B$3='Funding Weight Adjustments'!$E$2,$B$14*N148*AI148,IF($B$3='Funding Weight Adjustments'!$B$2,$B$15*T148*AI148+$B$16*U148*AI148,IF($B$3='Funding Weight Adjustments'!$C$2,$B$15*T148*AI148+$B$16*U148*AI148,IF($B$3='Funding Weight Adjustments'!$H$2,$B$14*N148*AI148,IF($B$3='Funding Weight Adjustments'!$I$2,$B$14*N148*AI148,IF($B$3='Funding Weight Adjustments'!$F$2,$B$15*T148*AI148+$B$16*U148*AI148,IF($B$3='Funding Weight Adjustments'!$G$2,$B$15*T148*AI148+$B$16*U148*AI148)))))))),IF($B$5="Sparsity&lt;100",IF(R148=0,0,IF($B$3='Funding Weight Adjustments'!$D$2,$B$14*N148*AI148,IF($B$3='Funding Weight Adjustments'!$E$2,$B$14*N148*AI148,IF($B$3='Funding Weight Adjustments'!$B$2,$B$15*T148*AI148+$B$16*U148*AI148,IF($B$3='Funding Weight Adjustments'!$C$2,$B$15*T148*AI148+$B$16*U148*AI148,IF($B$3='Funding Weight Adjustments'!$H$2,$B$14*N148*AI148,IF($B$3='Funding Weight Adjustments'!$I$2,$B$14*N148*AI148,IF($B$3='Funding Weight Adjustments'!$F$2,$B$15*T148*AI148+$B$16*U148*AI148,IF($B$3='Funding Weight Adjustments'!$G$2,$B$15*T148*AI148+$B$16*U148*AI148))))))))),IF($B$5="Sparsity&lt;55",IF(S148=0,0,IF($B$3='Funding Weight Adjustments'!$D$2,$B$14*N148*AI148,IF($B$3='Funding Weight Adjustments'!$E$2,$B$14*N148*AI148,IF($B$3='Funding Weight Adjustments'!$B$2,$B$15*T148*AI148+$B$16*U148*AI148,IF($B$3='Funding Weight Adjustments'!$C$2,$B$15*T148*AI148+$B$16*U148*AI148,IF($B$3='Funding Weight Adjustments'!$H$2,$B$14*N148*AI148,IF($B$3='Funding Weight Adjustments'!$I$2,$B$14*N148*AI148,IF($B$3='Funding Weight Adjustments'!$F$2,$B$15*T148*AI148+$B$16*U148*AI148,IF($B$3='Funding Weight Adjustments'!$G$2,$B$15*T148*AI148+$B$16*U148*AI148))))))))))))</f>
        <v>0</v>
      </c>
      <c r="AN148" s="84">
        <f t="shared" si="41"/>
        <v>0</v>
      </c>
      <c r="AO148" s="84">
        <f t="shared" si="58"/>
        <v>4878.0631361180658</v>
      </c>
      <c r="AP148" s="84">
        <f t="shared" si="42"/>
        <v>2615.3753983735023</v>
      </c>
      <c r="AQ148" s="85">
        <f t="shared" si="43"/>
        <v>12118.450297096217</v>
      </c>
      <c r="AR148" s="86">
        <f t="shared" si="44"/>
        <v>1.1927608560134071</v>
      </c>
      <c r="AS148" s="85">
        <f>IF(AO148="-","-",IF($B$3='Funding Weight Adjustments'!$D$2,AI148*$E$14,IF($B$3='Funding Weight Adjustments'!$E$2,AP148*$E$14,IF($B$3='Funding Weight Adjustments'!$B$2,AI148*$E$14,IF(Simulation!$B$3='Funding Weight Adjustments'!$C$2,AP148*$E$14,IF($B$3='Funding Weight Adjustments'!$H$2,AI148*$E$14,IF($B$3='Funding Weight Adjustments'!$I$2,AP148*$E$14,IF($B$3='Funding Weight Adjustments'!$F$2,AI148*$E$14,IF(Simulation!$B$3='Funding Weight Adjustments'!$G$2,AP148*$E$14)))))))))</f>
        <v>5047674.5188608598</v>
      </c>
      <c r="AT148" s="85">
        <f t="shared" si="45"/>
        <v>3765107.0343750007</v>
      </c>
      <c r="AU148" s="85">
        <f t="shared" si="46"/>
        <v>356398.00443359383</v>
      </c>
      <c r="AV148" s="85">
        <f>IF(AO148="-","-",IF($B$3='Funding Weight Adjustments'!$D$2,AO148*$E$16,IF($B$3='Funding Weight Adjustments'!$E$2,AO148*$E$16,IF($B$3='Funding Weight Adjustments'!$B$2,AO148*$E$16,IF(Simulation!$B$3='Funding Weight Adjustments'!$C$2,AO148*$E$16,IF($B$3='Funding Weight Adjustments'!$H$2,AO148*$E$16,IF($B$3='Funding Weight Adjustments'!$I$2,AO148*$E$16,IF($B$3='Funding Weight Adjustments'!$F$2,AO148*$E$16,IF(Simulation!$B$3='Funding Weight Adjustments'!$G$2,AO148*$E$16)))))))))</f>
        <v>41980330.797681071</v>
      </c>
      <c r="AW148" s="85">
        <f t="shared" si="47"/>
        <v>51149510.355350524</v>
      </c>
      <c r="AX148" s="85">
        <f t="shared" si="48"/>
        <v>2570.3084359524496</v>
      </c>
      <c r="AY148" s="85">
        <f t="shared" si="49"/>
        <v>1917.216796875</v>
      </c>
      <c r="AZ148" s="85">
        <f t="shared" si="50"/>
        <v>181.48016357421875</v>
      </c>
      <c r="BA148" s="85">
        <f t="shared" si="51"/>
        <v>21376.655327155502</v>
      </c>
      <c r="BB148" s="85">
        <f t="shared" si="52"/>
        <v>26045.660723557172</v>
      </c>
      <c r="BC148" s="85">
        <f t="shared" si="53"/>
        <v>-249.17716706782812</v>
      </c>
      <c r="BD148" s="85">
        <f t="shared" si="54"/>
        <v>11931.347486509711</v>
      </c>
      <c r="BE148" s="86">
        <f t="shared" si="59"/>
        <v>1.1743452250501683</v>
      </c>
    </row>
    <row r="149" spans="1:57" x14ac:dyDescent="0.3">
      <c r="A149" s="76" t="str">
        <f>'Data Export'!A126</f>
        <v>T174</v>
      </c>
      <c r="B149" s="76" t="str">
        <f>'Data Export'!B126</f>
        <v>Rutland Town</v>
      </c>
      <c r="C149" s="76" t="str">
        <f>'Data Export'!C126</f>
        <v>37</v>
      </c>
      <c r="D149" s="76" t="str">
        <f>'Data Export'!D126</f>
        <v>Rutland Central SU</v>
      </c>
      <c r="E149" s="77">
        <f>'Data Export'!E126</f>
        <v>506.51000000000005</v>
      </c>
      <c r="F149" s="78">
        <f>'Data Export'!AU126</f>
        <v>0.13439999999999999</v>
      </c>
      <c r="G149" s="78">
        <f>'Data Export'!AT126</f>
        <v>1</v>
      </c>
      <c r="H149" s="79">
        <f>'Data Export'!AR126</f>
        <v>24.51</v>
      </c>
      <c r="I149" s="79">
        <f t="shared" si="31"/>
        <v>322.96906066894536</v>
      </c>
      <c r="J149" s="79">
        <f>'Data Export'!AV126</f>
        <v>156.54093933105469</v>
      </c>
      <c r="K149" s="79">
        <f>'Data Export'!AW126</f>
        <v>0</v>
      </c>
      <c r="L149" s="78">
        <f>'Data Export'!J126</f>
        <v>8.3915643393993378E-2</v>
      </c>
      <c r="M149" s="78">
        <f>'Data Export'!K126</f>
        <v>4.1930094361305237E-2</v>
      </c>
      <c r="N149" s="76">
        <f>'Data Export'!L126</f>
        <v>0</v>
      </c>
      <c r="O149" s="77">
        <f>'Data Export'!P126</f>
        <v>0</v>
      </c>
      <c r="P149" s="77">
        <f>'Data Export'!Q126</f>
        <v>0</v>
      </c>
      <c r="Q149" s="77">
        <f>'Data Export'!R126</f>
        <v>0</v>
      </c>
      <c r="R149" s="77">
        <f t="shared" si="56"/>
        <v>0</v>
      </c>
      <c r="S149" s="77">
        <f t="shared" si="57"/>
        <v>0</v>
      </c>
      <c r="T149" s="80">
        <f>'Data Export'!Z126</f>
        <v>0</v>
      </c>
      <c r="U149" s="80">
        <f>'Data Export'!AA126</f>
        <v>0</v>
      </c>
      <c r="V149" s="81">
        <f>'Data Export'!AH126</f>
        <v>7644335</v>
      </c>
      <c r="W149" s="81">
        <f t="shared" si="32"/>
        <v>7728429.0023730472</v>
      </c>
      <c r="X149" s="81">
        <f>'Data Export'!AI126</f>
        <v>38.709995269775391</v>
      </c>
      <c r="Y149" s="81">
        <f t="shared" si="33"/>
        <v>19606.999704093934</v>
      </c>
      <c r="Z149" s="81">
        <f>'Data Export'!AJ126</f>
        <v>596.2333984375</v>
      </c>
      <c r="AA149" s="81">
        <f t="shared" si="34"/>
        <v>301998.17864257813</v>
      </c>
      <c r="AB149" s="81">
        <f>'Data Export'!AO126</f>
        <v>166.02633666992188</v>
      </c>
      <c r="AC149" s="81">
        <f t="shared" si="35"/>
        <v>84093.999786682136</v>
      </c>
      <c r="AD149" s="77">
        <f>'Data Export'!AK126</f>
        <v>538.76</v>
      </c>
      <c r="AE149" s="77">
        <f>'Data Export'!AL126</f>
        <v>502.69</v>
      </c>
      <c r="AF149" s="81">
        <f>'Data Export'!AN126</f>
        <v>15258.1962890625</v>
      </c>
      <c r="AG149" s="81">
        <f t="shared" si="36"/>
        <v>14773.380858442517</v>
      </c>
      <c r="AH149" s="80">
        <f t="shared" si="37"/>
        <v>1.454072919138043</v>
      </c>
      <c r="AI149" s="83">
        <f>'Data Export'!AS126</f>
        <v>504.02000000000004</v>
      </c>
      <c r="AJ149" s="84">
        <f t="shared" si="38"/>
        <v>526.78901604614271</v>
      </c>
      <c r="AK149" s="84">
        <f t="shared" si="39"/>
        <v>210.2773179571067</v>
      </c>
      <c r="AL149" s="84">
        <f t="shared" si="40"/>
        <v>1.58</v>
      </c>
      <c r="AM149" s="84">
        <f>IF($B$5="No",IF($B$3='Funding Weight Adjustments'!$D$2,$B$14*N149*AI149,IF($B$3='Funding Weight Adjustments'!$E$2,$B$14*N149*AI149,IF($B$3='Funding Weight Adjustments'!$B$2,$B$15*T149*AI149+$B$16*U149*AI149,IF($B$3='Funding Weight Adjustments'!$C$2,$B$15*T149*AI149+$B$16*U149*AI149,IF($B$3='Funding Weight Adjustments'!$H$2,$B$14*N149*AI149,IF($B$3='Funding Weight Adjustments'!$I$2,$B$14*N149*AI149,IF($B$3='Funding Weight Adjustments'!$F$2,$B$15*T149*AI149+$B$16*U149*AI149,IF($B$3='Funding Weight Adjustments'!$G$2,$B$15*T149*AI149+$B$16*U149*AI149)))))))),IF($B$5="Sparsity&lt;100",IF(R149=0,0,IF($B$3='Funding Weight Adjustments'!$D$2,$B$14*N149*AI149,IF($B$3='Funding Weight Adjustments'!$E$2,$B$14*N149*AI149,IF($B$3='Funding Weight Adjustments'!$B$2,$B$15*T149*AI149+$B$16*U149*AI149,IF($B$3='Funding Weight Adjustments'!$C$2,$B$15*T149*AI149+$B$16*U149*AI149,IF($B$3='Funding Weight Adjustments'!$H$2,$B$14*N149*AI149,IF($B$3='Funding Weight Adjustments'!$I$2,$B$14*N149*AI149,IF($B$3='Funding Weight Adjustments'!$F$2,$B$15*T149*AI149+$B$16*U149*AI149,IF($B$3='Funding Weight Adjustments'!$G$2,$B$15*T149*AI149+$B$16*U149*AI149))))))))),IF($B$5="Sparsity&lt;55",IF(S149=0,0,IF($B$3='Funding Weight Adjustments'!$D$2,$B$14*N149*AI149,IF($B$3='Funding Weight Adjustments'!$E$2,$B$14*N149*AI149,IF($B$3='Funding Weight Adjustments'!$B$2,$B$15*T149*AI149+$B$16*U149*AI149,IF($B$3='Funding Weight Adjustments'!$C$2,$B$15*T149*AI149+$B$16*U149*AI149,IF($B$3='Funding Weight Adjustments'!$H$2,$B$14*N149*AI149,IF($B$3='Funding Weight Adjustments'!$I$2,$B$14*N149*AI149,IF($B$3='Funding Weight Adjustments'!$F$2,$B$15*T149*AI149+$B$16*U149*AI149,IF($B$3='Funding Weight Adjustments'!$G$2,$B$15*T149*AI149+$B$16*U149*AI149))))))))))))</f>
        <v>0</v>
      </c>
      <c r="AN149" s="84">
        <f t="shared" si="41"/>
        <v>0</v>
      </c>
      <c r="AO149" s="84">
        <f t="shared" si="58"/>
        <v>738.64633400324942</v>
      </c>
      <c r="AP149" s="84">
        <f t="shared" si="42"/>
        <v>396.02551179528609</v>
      </c>
      <c r="AQ149" s="85">
        <f t="shared" si="43"/>
        <v>18752.405091441047</v>
      </c>
      <c r="AR149" s="86">
        <f t="shared" si="44"/>
        <v>1.8457091625434101</v>
      </c>
      <c r="AS149" s="85">
        <f>IF(AO149="-","-",IF($B$3='Funding Weight Adjustments'!$D$2,AI149*$E$14,IF($B$3='Funding Weight Adjustments'!$E$2,AP149*$E$14,IF($B$3='Funding Weight Adjustments'!$B$2,AI149*$E$14,IF(Simulation!$B$3='Funding Weight Adjustments'!$C$2,AP149*$E$14,IF($B$3='Funding Weight Adjustments'!$H$2,AI149*$E$14,IF($B$3='Funding Weight Adjustments'!$I$2,AP149*$E$14,IF($B$3='Funding Weight Adjustments'!$F$2,AI149*$E$14,IF(Simulation!$B$3='Funding Weight Adjustments'!$G$2,AP149*$E$14)))))))))</f>
        <v>764329.23776490218</v>
      </c>
      <c r="AT149" s="85">
        <f t="shared" si="45"/>
        <v>19606.999704093934</v>
      </c>
      <c r="AU149" s="85">
        <f t="shared" si="46"/>
        <v>84093.999786682136</v>
      </c>
      <c r="AV149" s="85">
        <f>IF(AO149="-","-",IF($B$3='Funding Weight Adjustments'!$D$2,AO149*$E$16,IF($B$3='Funding Weight Adjustments'!$E$2,AO149*$E$16,IF($B$3='Funding Weight Adjustments'!$B$2,AO149*$E$16,IF(Simulation!$B$3='Funding Weight Adjustments'!$C$2,AO149*$E$16,IF($B$3='Funding Weight Adjustments'!$H$2,AO149*$E$16,IF($B$3='Funding Weight Adjustments'!$I$2,AO149*$E$16,IF($B$3='Funding Weight Adjustments'!$F$2,AO149*$E$16,IF(Simulation!$B$3='Funding Weight Adjustments'!$G$2,AO149*$E$16)))))))))</f>
        <v>6356747.8687098976</v>
      </c>
      <c r="AW149" s="85">
        <f t="shared" si="47"/>
        <v>7224778.1059655761</v>
      </c>
      <c r="AX149" s="85">
        <f t="shared" si="48"/>
        <v>1509.0111503522182</v>
      </c>
      <c r="AY149" s="85">
        <f t="shared" si="49"/>
        <v>38.709995269775391</v>
      </c>
      <c r="AZ149" s="85">
        <f t="shared" si="50"/>
        <v>166.02633666992188</v>
      </c>
      <c r="BA149" s="85">
        <f t="shared" si="51"/>
        <v>12550.093519792101</v>
      </c>
      <c r="BB149" s="85">
        <f t="shared" si="52"/>
        <v>14263.841002084017</v>
      </c>
      <c r="BC149" s="85">
        <f t="shared" si="53"/>
        <v>-994.35528697848349</v>
      </c>
      <c r="BD149" s="85">
        <f t="shared" si="54"/>
        <v>17480.641325202119</v>
      </c>
      <c r="BE149" s="86">
        <f t="shared" si="59"/>
        <v>1.7205355635041455</v>
      </c>
    </row>
    <row r="150" spans="1:57" x14ac:dyDescent="0.3">
      <c r="A150" s="76" t="str">
        <f>'Data Export'!A127</f>
        <v>T179</v>
      </c>
      <c r="B150" s="76" t="str">
        <f>'Data Export'!B127</f>
        <v>St. Johnsbury</v>
      </c>
      <c r="C150" s="76" t="str">
        <f>'Data Export'!C127</f>
        <v>11</v>
      </c>
      <c r="D150" s="76" t="str">
        <f>'Data Export'!D127</f>
        <v>St. Johnsbury SD</v>
      </c>
      <c r="E150" s="77">
        <f>'Data Export'!E127</f>
        <v>1130.95</v>
      </c>
      <c r="F150" s="78">
        <f>'Data Export'!AU127</f>
        <v>0.34870000000000001</v>
      </c>
      <c r="G150" s="78">
        <f>'Data Export'!AT127</f>
        <v>0</v>
      </c>
      <c r="H150" s="79">
        <f>'Data Export'!AR127</f>
        <v>100.63</v>
      </c>
      <c r="I150" s="79">
        <f t="shared" si="31"/>
        <v>669.44095092773443</v>
      </c>
      <c r="J150" s="79">
        <f>'Data Export'!AV127</f>
        <v>337.61904907226563</v>
      </c>
      <c r="K150" s="79">
        <f>'Data Export'!AW127</f>
        <v>0</v>
      </c>
      <c r="L150" s="78">
        <f>'Data Export'!J127</f>
        <v>0.12819671630859375</v>
      </c>
      <c r="M150" s="78">
        <f>'Data Export'!K127</f>
        <v>7.175099104642868E-2</v>
      </c>
      <c r="N150" s="76">
        <f>'Data Export'!L127</f>
        <v>0</v>
      </c>
      <c r="O150" s="77">
        <f>'Data Export'!P127</f>
        <v>0</v>
      </c>
      <c r="P150" s="77">
        <f>'Data Export'!Q127</f>
        <v>0</v>
      </c>
      <c r="Q150" s="77">
        <f>'Data Export'!R127</f>
        <v>0</v>
      </c>
      <c r="R150" s="77">
        <f t="shared" si="56"/>
        <v>0</v>
      </c>
      <c r="S150" s="77">
        <f t="shared" si="57"/>
        <v>0</v>
      </c>
      <c r="T150" s="80">
        <f>'Data Export'!Z127</f>
        <v>0</v>
      </c>
      <c r="U150" s="80">
        <f>'Data Export'!AA127</f>
        <v>0</v>
      </c>
      <c r="V150" s="81">
        <f>'Data Export'!AH127</f>
        <v>19637712</v>
      </c>
      <c r="W150" s="81">
        <f t="shared" si="32"/>
        <v>19797471.923144531</v>
      </c>
      <c r="X150" s="81">
        <f>'Data Export'!AI127</f>
        <v>2128.184326171875</v>
      </c>
      <c r="Y150" s="81">
        <f t="shared" si="33"/>
        <v>2406870.0636840821</v>
      </c>
      <c r="Z150" s="81">
        <f>'Data Export'!AJ127</f>
        <v>4189.470703125</v>
      </c>
      <c r="AA150" s="81">
        <f t="shared" si="34"/>
        <v>4738081.8916992191</v>
      </c>
      <c r="AB150" s="81">
        <f>'Data Export'!AO127</f>
        <v>141.26176452636719</v>
      </c>
      <c r="AC150" s="81">
        <f t="shared" si="35"/>
        <v>159759.99259109498</v>
      </c>
      <c r="AD150" s="77">
        <f>'Data Export'!AK127</f>
        <v>1220.0899999999999</v>
      </c>
      <c r="AE150" s="77">
        <f>'Data Export'!AL127</f>
        <v>1138.4000000000001</v>
      </c>
      <c r="AF150" s="81">
        <f>'Data Export'!AN127</f>
        <v>17505.169921875</v>
      </c>
      <c r="AG150" s="81">
        <f t="shared" si="36"/>
        <v>13228.557652358846</v>
      </c>
      <c r="AH150" s="80">
        <f t="shared" si="37"/>
        <v>1.3020233909802015</v>
      </c>
      <c r="AI150" s="83">
        <f>'Data Export'!AS127</f>
        <v>1107.69</v>
      </c>
      <c r="AJ150" s="84">
        <f t="shared" si="38"/>
        <v>1131.0021812866212</v>
      </c>
      <c r="AK150" s="84">
        <f t="shared" si="39"/>
        <v>1171.3099680254952</v>
      </c>
      <c r="AL150" s="84">
        <f t="shared" si="40"/>
        <v>0</v>
      </c>
      <c r="AM150" s="84">
        <f>IF($B$5="No",IF($B$3='Funding Weight Adjustments'!$D$2,$B$14*N150*AI150,IF($B$3='Funding Weight Adjustments'!$E$2,$B$14*N150*AI150,IF($B$3='Funding Weight Adjustments'!$B$2,$B$15*T150*AI150+$B$16*U150*AI150,IF($B$3='Funding Weight Adjustments'!$C$2,$B$15*T150*AI150+$B$16*U150*AI150,IF($B$3='Funding Weight Adjustments'!$H$2,$B$14*N150*AI150,IF($B$3='Funding Weight Adjustments'!$I$2,$B$14*N150*AI150,IF($B$3='Funding Weight Adjustments'!$F$2,$B$15*T150*AI150+$B$16*U150*AI150,IF($B$3='Funding Weight Adjustments'!$G$2,$B$15*T150*AI150+$B$16*U150*AI150)))))))),IF($B$5="Sparsity&lt;100",IF(R150=0,0,IF($B$3='Funding Weight Adjustments'!$D$2,$B$14*N150*AI150,IF($B$3='Funding Weight Adjustments'!$E$2,$B$14*N150*AI150,IF($B$3='Funding Weight Adjustments'!$B$2,$B$15*T150*AI150+$B$16*U150*AI150,IF($B$3='Funding Weight Adjustments'!$C$2,$B$15*T150*AI150+$B$16*U150*AI150,IF($B$3='Funding Weight Adjustments'!$H$2,$B$14*N150*AI150,IF($B$3='Funding Weight Adjustments'!$I$2,$B$14*N150*AI150,IF($B$3='Funding Weight Adjustments'!$F$2,$B$15*T150*AI150+$B$16*U150*AI150,IF($B$3='Funding Weight Adjustments'!$G$2,$B$15*T150*AI150+$B$16*U150*AI150))))))))),IF($B$5="Sparsity&lt;55",IF(S150=0,0,IF($B$3='Funding Weight Adjustments'!$D$2,$B$14*N150*AI150,IF($B$3='Funding Weight Adjustments'!$E$2,$B$14*N150*AI150,IF($B$3='Funding Weight Adjustments'!$B$2,$B$15*T150*AI150+$B$16*U150*AI150,IF($B$3='Funding Weight Adjustments'!$C$2,$B$15*T150*AI150+$B$16*U150*AI150,IF($B$3='Funding Weight Adjustments'!$H$2,$B$14*N150*AI150,IF($B$3='Funding Weight Adjustments'!$I$2,$B$14*N150*AI150,IF($B$3='Funding Weight Adjustments'!$F$2,$B$15*T150*AI150+$B$16*U150*AI150,IF($B$3='Funding Weight Adjustments'!$G$2,$B$15*T150*AI150+$B$16*U150*AI150))))))))))))</f>
        <v>0</v>
      </c>
      <c r="AN150" s="84">
        <f t="shared" si="41"/>
        <v>0</v>
      </c>
      <c r="AO150" s="84">
        <f t="shared" si="58"/>
        <v>2302.3121493121162</v>
      </c>
      <c r="AP150" s="84">
        <f t="shared" si="42"/>
        <v>1234.3855310325346</v>
      </c>
      <c r="AQ150" s="85">
        <f t="shared" si="43"/>
        <v>12199.908094230888</v>
      </c>
      <c r="AR150" s="86">
        <f t="shared" si="44"/>
        <v>1.2007783557313867</v>
      </c>
      <c r="AS150" s="85">
        <f>IF(AO150="-","-",IF($B$3='Funding Weight Adjustments'!$D$2,AI150*$E$14,IF($B$3='Funding Weight Adjustments'!$E$2,AP150*$E$14,IF($B$3='Funding Weight Adjustments'!$B$2,AI150*$E$14,IF(Simulation!$B$3='Funding Weight Adjustments'!$C$2,AP150*$E$14,IF($B$3='Funding Weight Adjustments'!$H$2,AI150*$E$14,IF($B$3='Funding Weight Adjustments'!$I$2,AP150*$E$14,IF($B$3='Funding Weight Adjustments'!$F$2,AI150*$E$14,IF(Simulation!$B$3='Funding Weight Adjustments'!$G$2,AP150*$E$14)))))))))</f>
        <v>2382364.0748927919</v>
      </c>
      <c r="AT150" s="85">
        <f t="shared" si="45"/>
        <v>2406870.0636840821</v>
      </c>
      <c r="AU150" s="85">
        <f t="shared" si="46"/>
        <v>159759.99259109498</v>
      </c>
      <c r="AV150" s="85">
        <f>IF(AO150="-","-",IF($B$3='Funding Weight Adjustments'!$D$2,AO150*$E$16,IF($B$3='Funding Weight Adjustments'!$E$2,AO150*$E$16,IF($B$3='Funding Weight Adjustments'!$B$2,AO150*$E$16,IF(Simulation!$B$3='Funding Weight Adjustments'!$C$2,AO150*$E$16,IF($B$3='Funding Weight Adjustments'!$H$2,AO150*$E$16,IF($B$3='Funding Weight Adjustments'!$I$2,AO150*$E$16,IF($B$3='Funding Weight Adjustments'!$F$2,AO150*$E$16,IF(Simulation!$B$3='Funding Weight Adjustments'!$G$2,AO150*$E$16)))))))))</f>
        <v>19813565.944240257</v>
      </c>
      <c r="AW150" s="85">
        <f t="shared" si="47"/>
        <v>24762560.075408228</v>
      </c>
      <c r="AX150" s="85">
        <f t="shared" si="48"/>
        <v>2106.5158273069469</v>
      </c>
      <c r="AY150" s="85">
        <f t="shared" si="49"/>
        <v>2128.184326171875</v>
      </c>
      <c r="AZ150" s="85">
        <f t="shared" si="50"/>
        <v>141.26176452636719</v>
      </c>
      <c r="BA150" s="85">
        <f t="shared" si="51"/>
        <v>17519.400454697607</v>
      </c>
      <c r="BB150" s="85">
        <f t="shared" si="52"/>
        <v>21895.362372702795</v>
      </c>
      <c r="BC150" s="85">
        <f t="shared" si="53"/>
        <v>4390.1924508277953</v>
      </c>
      <c r="BD150" s="85">
        <f t="shared" si="54"/>
        <v>16222.223673473394</v>
      </c>
      <c r="BE150" s="86">
        <f t="shared" si="59"/>
        <v>1.5966755584127357</v>
      </c>
    </row>
    <row r="151" spans="1:57" x14ac:dyDescent="0.3">
      <c r="A151" s="76" t="str">
        <f>'Data Export'!A128</f>
        <v>T181</v>
      </c>
      <c r="B151" s="76" t="str">
        <f>'Data Export'!B128</f>
        <v>Sandgate</v>
      </c>
      <c r="C151" s="76" t="str">
        <f>'Data Export'!C128</f>
        <v>60</v>
      </c>
      <c r="D151" s="76" t="str">
        <f>'Data Export'!D128</f>
        <v>Battenkill Valley SU</v>
      </c>
      <c r="E151" s="77">
        <f>'Data Export'!E128</f>
        <v>69.900000000000006</v>
      </c>
      <c r="F151" s="78">
        <f>'Data Export'!AU128</f>
        <v>7.8700000000000006E-2</v>
      </c>
      <c r="G151" s="78">
        <f>'Data Export'!AT128</f>
        <v>0</v>
      </c>
      <c r="H151" s="79">
        <f>'Data Export'!AR128</f>
        <v>9.5</v>
      </c>
      <c r="I151" s="79">
        <f t="shared" si="31"/>
        <v>24.233118057250977</v>
      </c>
      <c r="J151" s="79">
        <f>'Data Export'!AV128</f>
        <v>13.428020477294922</v>
      </c>
      <c r="K151" s="79">
        <f>'Data Export'!AW128</f>
        <v>16.338861465454102</v>
      </c>
      <c r="L151" s="78">
        <f>'Data Export'!J128</f>
        <v>7.1145787835121155E-2</v>
      </c>
      <c r="M151" s="78">
        <f>'Data Export'!K128</f>
        <v>3.2586336135864258E-2</v>
      </c>
      <c r="N151" s="76">
        <f>'Data Export'!L128</f>
        <v>1</v>
      </c>
      <c r="O151" s="77">
        <f>'Data Export'!P128</f>
        <v>1</v>
      </c>
      <c r="P151" s="77">
        <f>'Data Export'!Q128</f>
        <v>0</v>
      </c>
      <c r="Q151" s="77">
        <f>'Data Export'!R128</f>
        <v>0</v>
      </c>
      <c r="R151" s="77">
        <f t="shared" si="56"/>
        <v>1</v>
      </c>
      <c r="S151" s="77">
        <f t="shared" si="57"/>
        <v>1</v>
      </c>
      <c r="T151" s="80">
        <f>'Data Export'!Z128</f>
        <v>0</v>
      </c>
      <c r="U151" s="80">
        <f>'Data Export'!AA128</f>
        <v>0</v>
      </c>
      <c r="V151" s="81">
        <f>'Data Export'!AH128</f>
        <v>951738</v>
      </c>
      <c r="W151" s="81">
        <f t="shared" si="32"/>
        <v>951737.98974609387</v>
      </c>
      <c r="X151" s="81">
        <f>'Data Export'!AI128</f>
        <v>0</v>
      </c>
      <c r="Y151" s="81">
        <f t="shared" si="33"/>
        <v>0</v>
      </c>
      <c r="Z151" s="81">
        <f>'Data Export'!AJ128</f>
        <v>11.4443359375</v>
      </c>
      <c r="AA151" s="81">
        <f t="shared" si="34"/>
        <v>799.95908203125009</v>
      </c>
      <c r="AB151" s="81">
        <f>'Data Export'!AO128</f>
        <v>0</v>
      </c>
      <c r="AC151" s="81">
        <f t="shared" si="35"/>
        <v>0</v>
      </c>
      <c r="AD151" s="77">
        <f>'Data Export'!AK128</f>
        <v>62.18</v>
      </c>
      <c r="AE151" s="77">
        <f>'Data Export'!AL128</f>
        <v>58.02</v>
      </c>
      <c r="AF151" s="81">
        <f>'Data Export'!AN128</f>
        <v>13615.7080078125</v>
      </c>
      <c r="AG151" s="81">
        <f t="shared" si="36"/>
        <v>16389.831621235135</v>
      </c>
      <c r="AH151" s="80">
        <f t="shared" si="37"/>
        <v>1.6131724036648754</v>
      </c>
      <c r="AI151" s="83">
        <f>'Data Export'!AS128</f>
        <v>63.5</v>
      </c>
      <c r="AJ151" s="84">
        <f t="shared" si="38"/>
        <v>64.726217002868651</v>
      </c>
      <c r="AK151" s="84">
        <f t="shared" si="39"/>
        <v>15.129041236033517</v>
      </c>
      <c r="AL151" s="84">
        <f t="shared" si="40"/>
        <v>0</v>
      </c>
      <c r="AM151" s="84">
        <f>IF($B$5="No",IF($B$3='Funding Weight Adjustments'!$D$2,$B$14*N151*AI151,IF($B$3='Funding Weight Adjustments'!$E$2,$B$14*N151*AI151,IF($B$3='Funding Weight Adjustments'!$B$2,$B$15*T151*AI151+$B$16*U151*AI151,IF($B$3='Funding Weight Adjustments'!$C$2,$B$15*T151*AI151+$B$16*U151*AI151,IF($B$3='Funding Weight Adjustments'!$H$2,$B$14*N151*AI151,IF($B$3='Funding Weight Adjustments'!$I$2,$B$14*N151*AI151,IF($B$3='Funding Weight Adjustments'!$F$2,$B$15*T151*AI151+$B$16*U151*AI151,IF($B$3='Funding Weight Adjustments'!$G$2,$B$15*T151*AI151+$B$16*U151*AI151)))))))),IF($B$5="Sparsity&lt;100",IF(R151=0,0,IF($B$3='Funding Weight Adjustments'!$D$2,$B$14*N151*AI151,IF($B$3='Funding Weight Adjustments'!$E$2,$B$14*N151*AI151,IF($B$3='Funding Weight Adjustments'!$B$2,$B$15*T151*AI151+$B$16*U151*AI151,IF($B$3='Funding Weight Adjustments'!$C$2,$B$15*T151*AI151+$B$16*U151*AI151,IF($B$3='Funding Weight Adjustments'!$H$2,$B$14*N151*AI151,IF($B$3='Funding Weight Adjustments'!$I$2,$B$14*N151*AI151,IF($B$3='Funding Weight Adjustments'!$F$2,$B$15*T151*AI151+$B$16*U151*AI151,IF($B$3='Funding Weight Adjustments'!$G$2,$B$15*T151*AI151+$B$16*U151*AI151))))))))),IF($B$5="Sparsity&lt;55",IF(S151=0,0,IF($B$3='Funding Weight Adjustments'!$D$2,$B$14*N151*AI151,IF($B$3='Funding Weight Adjustments'!$E$2,$B$14*N151*AI151,IF($B$3='Funding Weight Adjustments'!$B$2,$B$15*T151*AI151+$B$16*U151*AI151,IF($B$3='Funding Weight Adjustments'!$C$2,$B$15*T151*AI151+$B$16*U151*AI151,IF($B$3='Funding Weight Adjustments'!$H$2,$B$14*N151*AI151,IF($B$3='Funding Weight Adjustments'!$I$2,$B$14*N151*AI151,IF($B$3='Funding Weight Adjustments'!$F$2,$B$15*T151*AI151+$B$16*U151*AI151,IF($B$3='Funding Weight Adjustments'!$G$2,$B$15*T151*AI151+$B$16*U151*AI151))))))))))))</f>
        <v>0</v>
      </c>
      <c r="AN151" s="84">
        <f t="shared" si="41"/>
        <v>14.605</v>
      </c>
      <c r="AO151" s="84">
        <f t="shared" si="58"/>
        <v>94.460258238902171</v>
      </c>
      <c r="AP151" s="84">
        <f t="shared" si="42"/>
        <v>50.644903238918069</v>
      </c>
      <c r="AQ151" s="85">
        <f t="shared" si="43"/>
        <v>18776.579079991498</v>
      </c>
      <c r="AR151" s="86">
        <f t="shared" si="44"/>
        <v>1.8480884921251475</v>
      </c>
      <c r="AS151" s="85">
        <f>IF(AO151="-","-",IF($B$3='Funding Weight Adjustments'!$D$2,AI151*$E$14,IF($B$3='Funding Weight Adjustments'!$E$2,AP151*$E$14,IF($B$3='Funding Weight Adjustments'!$B$2,AI151*$E$14,IF(Simulation!$B$3='Funding Weight Adjustments'!$C$2,AP151*$E$14,IF($B$3='Funding Weight Adjustments'!$H$2,AI151*$E$14,IF($B$3='Funding Weight Adjustments'!$I$2,AP151*$E$14,IF($B$3='Funding Weight Adjustments'!$F$2,AI151*$E$14,IF(Simulation!$B$3='Funding Weight Adjustments'!$G$2,AP151*$E$14)))))))))</f>
        <v>97744.663251111866</v>
      </c>
      <c r="AT151" s="85">
        <f t="shared" si="45"/>
        <v>0</v>
      </c>
      <c r="AU151" s="85">
        <f t="shared" si="46"/>
        <v>0</v>
      </c>
      <c r="AV151" s="85">
        <f>IF(AO151="-","-",IF($B$3='Funding Weight Adjustments'!$D$2,AO151*$E$16,IF($B$3='Funding Weight Adjustments'!$E$2,AO151*$E$16,IF($B$3='Funding Weight Adjustments'!$B$2,AO151*$E$16,IF(Simulation!$B$3='Funding Weight Adjustments'!$C$2,AO151*$E$16,IF($B$3='Funding Weight Adjustments'!$H$2,AO151*$E$16,IF($B$3='Funding Weight Adjustments'!$I$2,AO151*$E$16,IF($B$3='Funding Weight Adjustments'!$F$2,AO151*$E$16,IF(Simulation!$B$3='Funding Weight Adjustments'!$G$2,AO151*$E$16)))))))))</f>
        <v>812919.54971685586</v>
      </c>
      <c r="AW151" s="85">
        <f t="shared" si="47"/>
        <v>910664.21296796773</v>
      </c>
      <c r="AX151" s="85">
        <f t="shared" si="48"/>
        <v>1398.349974980141</v>
      </c>
      <c r="AY151" s="85">
        <f t="shared" si="49"/>
        <v>0</v>
      </c>
      <c r="AZ151" s="85">
        <f t="shared" si="50"/>
        <v>0</v>
      </c>
      <c r="BA151" s="85">
        <f t="shared" si="51"/>
        <v>11629.750353603087</v>
      </c>
      <c r="BB151" s="85">
        <f t="shared" si="52"/>
        <v>13028.100328583228</v>
      </c>
      <c r="BC151" s="85">
        <f t="shared" si="53"/>
        <v>-587.60767922927153</v>
      </c>
      <c r="BD151" s="85">
        <f t="shared" si="54"/>
        <v>17965.564068582353</v>
      </c>
      <c r="BE151" s="86">
        <f t="shared" si="59"/>
        <v>1.7682641799785781</v>
      </c>
    </row>
    <row r="152" spans="1:57" x14ac:dyDescent="0.3">
      <c r="A152" s="76" t="str">
        <f>'Data Export'!A129</f>
        <v>T182</v>
      </c>
      <c r="B152" s="76" t="str">
        <f>'Data Export'!B129</f>
        <v>Searsburg</v>
      </c>
      <c r="C152" s="76" t="str">
        <f>'Data Export'!C129</f>
        <v>49</v>
      </c>
      <c r="D152" s="76" t="str">
        <f>'Data Export'!D129</f>
        <v>Windham Southwest SU</v>
      </c>
      <c r="E152" s="77">
        <f>'Data Export'!E129</f>
        <v>18.399999999999999</v>
      </c>
      <c r="F152" s="78">
        <f>'Data Export'!AU129</f>
        <v>0.54549999999999998</v>
      </c>
      <c r="G152" s="78">
        <f>'Data Export'!AT129</f>
        <v>0</v>
      </c>
      <c r="H152" s="79">
        <f>'Data Export'!AR129</f>
        <v>2</v>
      </c>
      <c r="I152" s="79">
        <f t="shared" si="31"/>
        <v>9.6870646476745605</v>
      </c>
      <c r="J152" s="79">
        <f>'Data Export'!AV129</f>
        <v>4.6522274017333984</v>
      </c>
      <c r="K152" s="79">
        <f>'Data Export'!AW129</f>
        <v>5.660707950592041</v>
      </c>
      <c r="L152" s="78">
        <f>'Data Export'!J129</f>
        <v>2.6196226477622986E-2</v>
      </c>
      <c r="M152" s="78">
        <f>'Data Export'!K129</f>
        <v>0</v>
      </c>
      <c r="N152" s="76">
        <f>'Data Export'!L129</f>
        <v>1</v>
      </c>
      <c r="O152" s="77">
        <f>'Data Export'!P129</f>
        <v>1</v>
      </c>
      <c r="P152" s="77">
        <f>'Data Export'!Q129</f>
        <v>0</v>
      </c>
      <c r="Q152" s="77">
        <f>'Data Export'!R129</f>
        <v>0</v>
      </c>
      <c r="R152" s="77">
        <f t="shared" si="56"/>
        <v>1</v>
      </c>
      <c r="S152" s="77">
        <f t="shared" si="57"/>
        <v>1</v>
      </c>
      <c r="T152" s="80">
        <f>'Data Export'!Z129</f>
        <v>0</v>
      </c>
      <c r="U152" s="80">
        <f>'Data Export'!AA129</f>
        <v>0</v>
      </c>
      <c r="V152" s="81">
        <f>'Data Export'!AH129</f>
        <v>349084</v>
      </c>
      <c r="W152" s="81">
        <f t="shared" si="32"/>
        <v>349084.00937499997</v>
      </c>
      <c r="X152" s="81">
        <f>'Data Export'!AI129</f>
        <v>265.978271484375</v>
      </c>
      <c r="Y152" s="81">
        <f t="shared" si="33"/>
        <v>4894.0001953124993</v>
      </c>
      <c r="Z152" s="81">
        <f>'Data Export'!AJ129</f>
        <v>1353.9140625</v>
      </c>
      <c r="AA152" s="81">
        <f t="shared" si="34"/>
        <v>24912.018749999999</v>
      </c>
      <c r="AB152" s="81">
        <f>'Data Export'!AO129</f>
        <v>0</v>
      </c>
      <c r="AC152" s="81">
        <f t="shared" si="35"/>
        <v>0</v>
      </c>
      <c r="AD152" s="77">
        <f>'Data Export'!AK129</f>
        <v>25.560000000000002</v>
      </c>
      <c r="AE152" s="77">
        <f>'Data Export'!AL129</f>
        <v>23.85</v>
      </c>
      <c r="AF152" s="81">
        <f>'Data Export'!AN129</f>
        <v>18971.95703125</v>
      </c>
      <c r="AG152" s="81">
        <f t="shared" si="36"/>
        <v>13592.117007337525</v>
      </c>
      <c r="AH152" s="80">
        <f t="shared" si="37"/>
        <v>1.3378067920607801</v>
      </c>
      <c r="AI152" s="83">
        <f>'Data Export'!AS129</f>
        <v>22</v>
      </c>
      <c r="AJ152" s="84">
        <f t="shared" si="38"/>
        <v>23.12215389251709</v>
      </c>
      <c r="AK152" s="84">
        <f t="shared" si="39"/>
        <v>37.461010796653177</v>
      </c>
      <c r="AL152" s="84">
        <f t="shared" si="40"/>
        <v>0</v>
      </c>
      <c r="AM152" s="84">
        <f>IF($B$5="No",IF($B$3='Funding Weight Adjustments'!$D$2,$B$14*N152*AI152,IF($B$3='Funding Weight Adjustments'!$E$2,$B$14*N152*AI152,IF($B$3='Funding Weight Adjustments'!$B$2,$B$15*T152*AI152+$B$16*U152*AI152,IF($B$3='Funding Weight Adjustments'!$C$2,$B$15*T152*AI152+$B$16*U152*AI152,IF($B$3='Funding Weight Adjustments'!$H$2,$B$14*N152*AI152,IF($B$3='Funding Weight Adjustments'!$I$2,$B$14*N152*AI152,IF($B$3='Funding Weight Adjustments'!$F$2,$B$15*T152*AI152+$B$16*U152*AI152,IF($B$3='Funding Weight Adjustments'!$G$2,$B$15*T152*AI152+$B$16*U152*AI152)))))))),IF($B$5="Sparsity&lt;100",IF(R152=0,0,IF($B$3='Funding Weight Adjustments'!$D$2,$B$14*N152*AI152,IF($B$3='Funding Weight Adjustments'!$E$2,$B$14*N152*AI152,IF($B$3='Funding Weight Adjustments'!$B$2,$B$15*T152*AI152+$B$16*U152*AI152,IF($B$3='Funding Weight Adjustments'!$C$2,$B$15*T152*AI152+$B$16*U152*AI152,IF($B$3='Funding Weight Adjustments'!$H$2,$B$14*N152*AI152,IF($B$3='Funding Weight Adjustments'!$I$2,$B$14*N152*AI152,IF($B$3='Funding Weight Adjustments'!$F$2,$B$15*T152*AI152+$B$16*U152*AI152,IF($B$3='Funding Weight Adjustments'!$G$2,$B$15*T152*AI152+$B$16*U152*AI152))))))))),IF($B$5="Sparsity&lt;55",IF(S152=0,0,IF($B$3='Funding Weight Adjustments'!$D$2,$B$14*N152*AI152,IF($B$3='Funding Weight Adjustments'!$E$2,$B$14*N152*AI152,IF($B$3='Funding Weight Adjustments'!$B$2,$B$15*T152*AI152+$B$16*U152*AI152,IF($B$3='Funding Weight Adjustments'!$C$2,$B$15*T152*AI152+$B$16*U152*AI152,IF($B$3='Funding Weight Adjustments'!$H$2,$B$14*N152*AI152,IF($B$3='Funding Weight Adjustments'!$I$2,$B$14*N152*AI152,IF($B$3='Funding Weight Adjustments'!$F$2,$B$15*T152*AI152+$B$16*U152*AI152,IF($B$3='Funding Weight Adjustments'!$G$2,$B$15*T152*AI152+$B$16*U152*AI152))))))))))))</f>
        <v>0</v>
      </c>
      <c r="AN152" s="84">
        <f t="shared" si="41"/>
        <v>5.0600000000000005</v>
      </c>
      <c r="AO152" s="84">
        <f t="shared" si="58"/>
        <v>65.643164689170263</v>
      </c>
      <c r="AP152" s="84">
        <f t="shared" si="42"/>
        <v>35.194607615525705</v>
      </c>
      <c r="AQ152" s="85">
        <f t="shared" si="43"/>
        <v>9210.8425860669395</v>
      </c>
      <c r="AR152" s="86">
        <f t="shared" si="44"/>
        <v>0.90657899469162795</v>
      </c>
      <c r="AS152" s="85">
        <f>IF(AO152="-","-",IF($B$3='Funding Weight Adjustments'!$D$2,AI152*$E$14,IF($B$3='Funding Weight Adjustments'!$E$2,AP152*$E$14,IF($B$3='Funding Weight Adjustments'!$B$2,AI152*$E$14,IF(Simulation!$B$3='Funding Weight Adjustments'!$C$2,AP152*$E$14,IF($B$3='Funding Weight Adjustments'!$H$2,AI152*$E$14,IF($B$3='Funding Weight Adjustments'!$I$2,AP152*$E$14,IF($B$3='Funding Weight Adjustments'!$F$2,AI152*$E$14,IF(Simulation!$B$3='Funding Weight Adjustments'!$G$2,AP152*$E$14)))))))))</f>
        <v>67925.592697964603</v>
      </c>
      <c r="AT152" s="85">
        <f t="shared" si="45"/>
        <v>4894.0001953124993</v>
      </c>
      <c r="AU152" s="85">
        <f t="shared" si="46"/>
        <v>0</v>
      </c>
      <c r="AV152" s="85">
        <f>IF(AO152="-","-",IF($B$3='Funding Weight Adjustments'!$D$2,AO152*$E$16,IF($B$3='Funding Weight Adjustments'!$E$2,AO152*$E$16,IF($B$3='Funding Weight Adjustments'!$B$2,AO152*$E$16,IF(Simulation!$B$3='Funding Weight Adjustments'!$C$2,AO152*$E$16,IF($B$3='Funding Weight Adjustments'!$H$2,AO152*$E$16,IF($B$3='Funding Weight Adjustments'!$I$2,AO152*$E$16,IF($B$3='Funding Weight Adjustments'!$F$2,AO152*$E$16,IF(Simulation!$B$3='Funding Weight Adjustments'!$G$2,AO152*$E$16)))))))))</f>
        <v>564921.29998362681</v>
      </c>
      <c r="AW152" s="85">
        <f t="shared" si="47"/>
        <v>637740.89287690388</v>
      </c>
      <c r="AX152" s="85">
        <f t="shared" si="48"/>
        <v>3691.6082988024245</v>
      </c>
      <c r="AY152" s="85">
        <f t="shared" si="49"/>
        <v>265.978271484375</v>
      </c>
      <c r="AZ152" s="85">
        <f t="shared" si="50"/>
        <v>0</v>
      </c>
      <c r="BA152" s="85">
        <f t="shared" si="51"/>
        <v>30702.244564327546</v>
      </c>
      <c r="BB152" s="85">
        <f t="shared" si="52"/>
        <v>34659.831134614346</v>
      </c>
      <c r="BC152" s="85">
        <f t="shared" si="53"/>
        <v>15687.874103364346</v>
      </c>
      <c r="BD152" s="85">
        <f t="shared" si="54"/>
        <v>17412.578677438112</v>
      </c>
      <c r="BE152" s="86">
        <f t="shared" si="59"/>
        <v>1.7138364839998141</v>
      </c>
    </row>
    <row r="153" spans="1:57" x14ac:dyDescent="0.3">
      <c r="A153" s="76" t="str">
        <f>'Data Export'!A130</f>
        <v>T183</v>
      </c>
      <c r="B153" s="76" t="str">
        <f>'Data Export'!B130</f>
        <v>Shaftsbury</v>
      </c>
      <c r="C153" s="76" t="str">
        <f>'Data Export'!C130</f>
        <v>5</v>
      </c>
      <c r="D153" s="76" t="str">
        <f>'Data Export'!D130</f>
        <v>Southwest Vermont SU</v>
      </c>
      <c r="E153" s="77">
        <f>'Data Export'!E130</f>
        <v>250.5</v>
      </c>
      <c r="F153" s="78">
        <f>'Data Export'!AU130</f>
        <v>0.18529999999999999</v>
      </c>
      <c r="G153" s="78">
        <f>'Data Export'!AT130</f>
        <v>0</v>
      </c>
      <c r="H153" s="79">
        <f>'Data Export'!AR130</f>
        <v>31</v>
      </c>
      <c r="I153" s="79">
        <f t="shared" ref="I153:I216" si="60">AI153-SUM(H153,J153,K153)</f>
        <v>205.24238739013674</v>
      </c>
      <c r="J153" s="79">
        <f>'Data Export'!AV130</f>
        <v>34.107612609863281</v>
      </c>
      <c r="K153" s="79">
        <f>'Data Export'!AW130</f>
        <v>0</v>
      </c>
      <c r="L153" s="78">
        <f>'Data Export'!J130</f>
        <v>0.10671959817409515</v>
      </c>
      <c r="M153" s="78">
        <f>'Data Export'!K130</f>
        <v>4.5369658619165421E-2</v>
      </c>
      <c r="N153" s="76">
        <f>'Data Export'!L130</f>
        <v>0</v>
      </c>
      <c r="O153" s="77">
        <f>'Data Export'!P130</f>
        <v>0</v>
      </c>
      <c r="P153" s="77">
        <f>'Data Export'!Q130</f>
        <v>0</v>
      </c>
      <c r="Q153" s="77">
        <f>'Data Export'!R130</f>
        <v>1</v>
      </c>
      <c r="R153" s="77">
        <f t="shared" si="56"/>
        <v>1</v>
      </c>
      <c r="S153" s="77">
        <f t="shared" si="57"/>
        <v>0</v>
      </c>
      <c r="T153" s="80">
        <f>'Data Export'!Z130</f>
        <v>0</v>
      </c>
      <c r="U153" s="80">
        <f>'Data Export'!AA130</f>
        <v>0</v>
      </c>
      <c r="V153" s="81">
        <f>'Data Export'!AH130</f>
        <v>3740767</v>
      </c>
      <c r="W153" s="81">
        <f t="shared" ref="W153:W216" si="61">AF153*E153</f>
        <v>3774932.0112304688</v>
      </c>
      <c r="X153" s="81">
        <f>'Data Export'!AI130</f>
        <v>4.3193612098693848</v>
      </c>
      <c r="Y153" s="81">
        <f t="shared" ref="Y153:Y216" si="62">X153*E153</f>
        <v>1081.9999830722809</v>
      </c>
      <c r="Z153" s="81">
        <f>'Data Export'!AJ130</f>
        <v>1086.6630859375</v>
      </c>
      <c r="AA153" s="81">
        <f t="shared" ref="AA153:AA216" si="63">Z153*E153</f>
        <v>272209.10302734375</v>
      </c>
      <c r="AB153" s="81">
        <f>'Data Export'!AO130</f>
        <v>136.38722229003906</v>
      </c>
      <c r="AC153" s="81">
        <f t="shared" ref="AC153:AC216" si="64">AB153*E153</f>
        <v>34164.999183654785</v>
      </c>
      <c r="AD153" s="77">
        <f>'Data Export'!AK130</f>
        <v>265.36</v>
      </c>
      <c r="AE153" s="77">
        <f>'Data Export'!AL130</f>
        <v>247.59</v>
      </c>
      <c r="AF153" s="81">
        <f>'Data Export'!AN130</f>
        <v>15069.5888671875</v>
      </c>
      <c r="AG153" s="81">
        <f t="shared" ref="AG153:AG216" si="65">(W153-AA153)/AE153</f>
        <v>14147.271328418454</v>
      </c>
      <c r="AH153" s="80">
        <f t="shared" ref="AH153:AH216" si="66">AG153/$E$17</f>
        <v>1.3924479653955171</v>
      </c>
      <c r="AI153" s="83">
        <f>'Data Export'!AS130</f>
        <v>270.35000000000002</v>
      </c>
      <c r="AJ153" s="84">
        <f t="shared" ref="AJ153:AJ216" si="67">H153*$B$9+I153*1+J153*$B$10+K153*$B$11</f>
        <v>261.45475090026855</v>
      </c>
      <c r="AK153" s="84">
        <f t="shared" ref="AK153:AK216" si="68">$B$12*F153*AJ153</f>
        <v>143.88926906520467</v>
      </c>
      <c r="AL153" s="84">
        <f t="shared" ref="AL153:AL216" si="69">G153*$B$13</f>
        <v>0</v>
      </c>
      <c r="AM153" s="84">
        <f>IF($B$5="No",IF($B$3='Funding Weight Adjustments'!$D$2,$B$14*N153*AI153,IF($B$3='Funding Weight Adjustments'!$E$2,$B$14*N153*AI153,IF($B$3='Funding Weight Adjustments'!$B$2,$B$15*T153*AI153+$B$16*U153*AI153,IF($B$3='Funding Weight Adjustments'!$C$2,$B$15*T153*AI153+$B$16*U153*AI153,IF($B$3='Funding Weight Adjustments'!$H$2,$B$14*N153*AI153,IF($B$3='Funding Weight Adjustments'!$I$2,$B$14*N153*AI153,IF($B$3='Funding Weight Adjustments'!$F$2,$B$15*T153*AI153+$B$16*U153*AI153,IF($B$3='Funding Weight Adjustments'!$G$2,$B$15*T153*AI153+$B$16*U153*AI153)))))))),IF($B$5="Sparsity&lt;100",IF(R153=0,0,IF($B$3='Funding Weight Adjustments'!$D$2,$B$14*N153*AI153,IF($B$3='Funding Weight Adjustments'!$E$2,$B$14*N153*AI153,IF($B$3='Funding Weight Adjustments'!$B$2,$B$15*T153*AI153+$B$16*U153*AI153,IF($B$3='Funding Weight Adjustments'!$C$2,$B$15*T153*AI153+$B$16*U153*AI153,IF($B$3='Funding Weight Adjustments'!$H$2,$B$14*N153*AI153,IF($B$3='Funding Weight Adjustments'!$I$2,$B$14*N153*AI153,IF($B$3='Funding Weight Adjustments'!$F$2,$B$15*T153*AI153+$B$16*U153*AI153,IF($B$3='Funding Weight Adjustments'!$G$2,$B$15*T153*AI153+$B$16*U153*AI153))))))))),IF($B$5="Sparsity&lt;55",IF(S153=0,0,IF($B$3='Funding Weight Adjustments'!$D$2,$B$14*N153*AI153,IF($B$3='Funding Weight Adjustments'!$E$2,$B$14*N153*AI153,IF($B$3='Funding Weight Adjustments'!$B$2,$B$15*T153*AI153+$B$16*U153*AI153,IF($B$3='Funding Weight Adjustments'!$C$2,$B$15*T153*AI153+$B$16*U153*AI153,IF($B$3='Funding Weight Adjustments'!$H$2,$B$14*N153*AI153,IF($B$3='Funding Weight Adjustments'!$I$2,$B$14*N153*AI153,IF($B$3='Funding Weight Adjustments'!$F$2,$B$15*T153*AI153+$B$16*U153*AI153,IF($B$3='Funding Weight Adjustments'!$G$2,$B$15*T153*AI153+$B$16*U153*AI153))))))))))))</f>
        <v>0</v>
      </c>
      <c r="AN153" s="84">
        <f t="shared" ref="AN153:AN216" si="70">$B$17*O153*AI153+$B$18*P153*AI153+$B$19*Q153*AI153</f>
        <v>29.738500000000002</v>
      </c>
      <c r="AO153" s="84">
        <f t="shared" si="58"/>
        <v>435.08251996547318</v>
      </c>
      <c r="AP153" s="84">
        <f t="shared" ref="AP153:AP216" si="71">AO153*$E$18</f>
        <v>233.26965790065276</v>
      </c>
      <c r="AQ153" s="85">
        <f t="shared" ref="AQ153:AQ216" si="72">IF(AP153="-","-",(W153-AA153)/AP153)</f>
        <v>15015.767330078137</v>
      </c>
      <c r="AR153" s="86">
        <f t="shared" ref="AR153:AR216" si="73">IF(AQ153="-","-",AQ153/$E$17)</f>
        <v>1.4779298553226512</v>
      </c>
      <c r="AS153" s="85">
        <f>IF(AO153="-","-",IF($B$3='Funding Weight Adjustments'!$D$2,AI153*$E$14,IF($B$3='Funding Weight Adjustments'!$E$2,AP153*$E$14,IF($B$3='Funding Weight Adjustments'!$B$2,AI153*$E$14,IF(Simulation!$B$3='Funding Weight Adjustments'!$C$2,AP153*$E$14,IF($B$3='Funding Weight Adjustments'!$H$2,AI153*$E$14,IF($B$3='Funding Weight Adjustments'!$I$2,AP153*$E$14,IF($B$3='Funding Weight Adjustments'!$F$2,AI153*$E$14,IF(Simulation!$B$3='Funding Weight Adjustments'!$G$2,AP153*$E$14)))))))))</f>
        <v>450210.43974825984</v>
      </c>
      <c r="AT153" s="85">
        <f t="shared" ref="AT153:AT216" si="74">Y153</f>
        <v>1081.9999830722809</v>
      </c>
      <c r="AU153" s="85">
        <f t="shared" ref="AU153:AU216" si="75">AC153</f>
        <v>34164.999183654785</v>
      </c>
      <c r="AV153" s="85">
        <f>IF(AO153="-","-",IF($B$3='Funding Weight Adjustments'!$D$2,AO153*$E$16,IF($B$3='Funding Weight Adjustments'!$E$2,AO153*$E$16,IF($B$3='Funding Weight Adjustments'!$B$2,AO153*$E$16,IF(Simulation!$B$3='Funding Weight Adjustments'!$C$2,AO153*$E$16,IF($B$3='Funding Weight Adjustments'!$H$2,AO153*$E$16,IF($B$3='Funding Weight Adjustments'!$I$2,AO153*$E$16,IF($B$3='Funding Weight Adjustments'!$F$2,AO153*$E$16,IF(Simulation!$B$3='Funding Weight Adjustments'!$G$2,AO153*$E$16)))))))))</f>
        <v>3744295.1439481266</v>
      </c>
      <c r="AW153" s="85">
        <f t="shared" ref="AW153:AW216" si="76">SUM(AS153:AV153)</f>
        <v>4229752.5828631138</v>
      </c>
      <c r="AX153" s="85">
        <f t="shared" ref="AX153:AX216" si="77">AS153/$E153</f>
        <v>1797.2472644641111</v>
      </c>
      <c r="AY153" s="85">
        <f t="shared" ref="AY153:AY216" si="78">AT153/$E153</f>
        <v>4.3193612098693848</v>
      </c>
      <c r="AZ153" s="85">
        <f t="shared" ref="AZ153:AZ216" si="79">AU153/$E153</f>
        <v>136.38722229003906</v>
      </c>
      <c r="BA153" s="85">
        <f t="shared" ref="BA153:BA216" si="80">AV153/$E153</f>
        <v>14947.286003784937</v>
      </c>
      <c r="BB153" s="85">
        <f t="shared" ref="BB153:BB216" si="81">AW153/$E153</f>
        <v>16885.239851748956</v>
      </c>
      <c r="BC153" s="85">
        <f t="shared" ref="BC153:BC216" si="82">IF(BB153="-","-",BB153-AF153)</f>
        <v>1815.6509845614564</v>
      </c>
      <c r="BD153" s="85">
        <f t="shared" ref="BD153:BD216" si="83">IF(AP153="-","-",(AW153-AA153)/AP153)</f>
        <v>16965.530431399908</v>
      </c>
      <c r="BE153" s="86">
        <f t="shared" ref="BE153:BE184" si="84">IF(BD153="-","-",BD153/$E$17)</f>
        <v>1.6698356723818806</v>
      </c>
    </row>
    <row r="154" spans="1:57" x14ac:dyDescent="0.3">
      <c r="A154" s="76" t="str">
        <f>'Data Export'!A131</f>
        <v>T184</v>
      </c>
      <c r="B154" s="76" t="str">
        <f>'Data Export'!B131</f>
        <v>Sharon</v>
      </c>
      <c r="C154" s="76" t="str">
        <f>'Data Export'!C131</f>
        <v>30</v>
      </c>
      <c r="D154" s="76" t="str">
        <f>'Data Export'!D131</f>
        <v>White River Valley SU</v>
      </c>
      <c r="E154" s="77">
        <f>'Data Export'!E131</f>
        <v>270.7</v>
      </c>
      <c r="F154" s="78">
        <f>'Data Export'!AU131</f>
        <v>0.16969999999999999</v>
      </c>
      <c r="G154" s="78">
        <f>'Data Export'!AT131</f>
        <v>0</v>
      </c>
      <c r="H154" s="79">
        <f>'Data Export'!AR131</f>
        <v>26.83</v>
      </c>
      <c r="I154" s="79">
        <f t="shared" si="60"/>
        <v>198.857177734375</v>
      </c>
      <c r="J154" s="79">
        <f>'Data Export'!AV131</f>
        <v>32.142822265625</v>
      </c>
      <c r="K154" s="79">
        <f>'Data Export'!AW131</f>
        <v>0</v>
      </c>
      <c r="L154" s="78">
        <f>'Data Export'!J131</f>
        <v>0.14687177538871765</v>
      </c>
      <c r="M154" s="78">
        <f>'Data Export'!K131</f>
        <v>5.3586933761835098E-2</v>
      </c>
      <c r="N154" s="76">
        <f>'Data Export'!L131</f>
        <v>0</v>
      </c>
      <c r="O154" s="77">
        <f>'Data Export'!P131</f>
        <v>0</v>
      </c>
      <c r="P154" s="77">
        <f>'Data Export'!Q131</f>
        <v>1</v>
      </c>
      <c r="Q154" s="77">
        <f>'Data Export'!R131</f>
        <v>0</v>
      </c>
      <c r="R154" s="77">
        <f t="shared" ref="R154:R217" si="85">SUM(O154:Q154)</f>
        <v>1</v>
      </c>
      <c r="S154" s="77">
        <f t="shared" ref="S154:S217" si="86">SUM(O154:P154)</f>
        <v>1</v>
      </c>
      <c r="T154" s="80">
        <f>'Data Export'!Z131</f>
        <v>0</v>
      </c>
      <c r="U154" s="80">
        <f>'Data Export'!AA131</f>
        <v>1</v>
      </c>
      <c r="V154" s="81">
        <f>'Data Export'!AH131</f>
        <v>4098494</v>
      </c>
      <c r="W154" s="81">
        <f t="shared" si="61"/>
        <v>4135942.0280273436</v>
      </c>
      <c r="X154" s="81">
        <f>'Data Export'!AI131</f>
        <v>441.3668212890625</v>
      </c>
      <c r="Y154" s="81">
        <f t="shared" si="62"/>
        <v>119477.99852294922</v>
      </c>
      <c r="Z154" s="81">
        <f>'Data Export'!AJ131</f>
        <v>953.1953125</v>
      </c>
      <c r="AA154" s="81">
        <f t="shared" si="63"/>
        <v>258029.97109374998</v>
      </c>
      <c r="AB154" s="81">
        <f>'Data Export'!AO131</f>
        <v>138.337646484375</v>
      </c>
      <c r="AC154" s="81">
        <f t="shared" si="64"/>
        <v>37448.00090332031</v>
      </c>
      <c r="AD154" s="77">
        <f>'Data Export'!AK131</f>
        <v>268.11</v>
      </c>
      <c r="AE154" s="77">
        <f>'Data Export'!AL131</f>
        <v>250.16</v>
      </c>
      <c r="AF154" s="81">
        <f>'Data Export'!AN131</f>
        <v>15278.6923828125</v>
      </c>
      <c r="AG154" s="81">
        <f t="shared" si="65"/>
        <v>15501.727122376053</v>
      </c>
      <c r="AH154" s="80">
        <f t="shared" si="66"/>
        <v>1.52576054354095</v>
      </c>
      <c r="AI154" s="83">
        <f>'Data Export'!AS131</f>
        <v>257.83</v>
      </c>
      <c r="AJ154" s="84">
        <f t="shared" si="67"/>
        <v>250.73464912109375</v>
      </c>
      <c r="AK154" s="84">
        <f t="shared" si="68"/>
        <v>126.37251976887335</v>
      </c>
      <c r="AL154" s="84">
        <f t="shared" si="69"/>
        <v>0</v>
      </c>
      <c r="AM154" s="84">
        <f>IF($B$5="No",IF($B$3='Funding Weight Adjustments'!$D$2,$B$14*N154*AI154,IF($B$3='Funding Weight Adjustments'!$E$2,$B$14*N154*AI154,IF($B$3='Funding Weight Adjustments'!$B$2,$B$15*T154*AI154+$B$16*U154*AI154,IF($B$3='Funding Weight Adjustments'!$C$2,$B$15*T154*AI154+$B$16*U154*AI154,IF($B$3='Funding Weight Adjustments'!$H$2,$B$14*N154*AI154,IF($B$3='Funding Weight Adjustments'!$I$2,$B$14*N154*AI154,IF($B$3='Funding Weight Adjustments'!$F$2,$B$15*T154*AI154+$B$16*U154*AI154,IF($B$3='Funding Weight Adjustments'!$G$2,$B$15*T154*AI154+$B$16*U154*AI154)))))))),IF($B$5="Sparsity&lt;100",IF(R154=0,0,IF($B$3='Funding Weight Adjustments'!$D$2,$B$14*N154*AI154,IF($B$3='Funding Weight Adjustments'!$E$2,$B$14*N154*AI154,IF($B$3='Funding Weight Adjustments'!$B$2,$B$15*T154*AI154+$B$16*U154*AI154,IF($B$3='Funding Weight Adjustments'!$C$2,$B$15*T154*AI154+$B$16*U154*AI154,IF($B$3='Funding Weight Adjustments'!$H$2,$B$14*N154*AI154,IF($B$3='Funding Weight Adjustments'!$I$2,$B$14*N154*AI154,IF($B$3='Funding Weight Adjustments'!$F$2,$B$15*T154*AI154+$B$16*U154*AI154,IF($B$3='Funding Weight Adjustments'!$G$2,$B$15*T154*AI154+$B$16*U154*AI154))))))))),IF($B$5="Sparsity&lt;55",IF(S154=0,0,IF($B$3='Funding Weight Adjustments'!$D$2,$B$14*N154*AI154,IF($B$3='Funding Weight Adjustments'!$E$2,$B$14*N154*AI154,IF($B$3='Funding Weight Adjustments'!$B$2,$B$15*T154*AI154+$B$16*U154*AI154,IF($B$3='Funding Weight Adjustments'!$C$2,$B$15*T154*AI154+$B$16*U154*AI154,IF($B$3='Funding Weight Adjustments'!$H$2,$B$14*N154*AI154,IF($B$3='Funding Weight Adjustments'!$I$2,$B$14*N154*AI154,IF($B$3='Funding Weight Adjustments'!$F$2,$B$15*T154*AI154+$B$16*U154*AI154,IF($B$3='Funding Weight Adjustments'!$G$2,$B$15*T154*AI154+$B$16*U154*AI154))))))))))))</f>
        <v>30.939599999999999</v>
      </c>
      <c r="AN154" s="84">
        <f t="shared" si="70"/>
        <v>43.831099999999999</v>
      </c>
      <c r="AO154" s="84">
        <f t="shared" ref="AO154:AO217" si="87">SUM(AJ154:AN154)</f>
        <v>451.87786888996709</v>
      </c>
      <c r="AP154" s="84">
        <f t="shared" si="71"/>
        <v>242.27449058905796</v>
      </c>
      <c r="AQ154" s="85">
        <f t="shared" si="72"/>
        <v>16006.274732040381</v>
      </c>
      <c r="AR154" s="86">
        <f t="shared" si="73"/>
        <v>1.5754207413425572</v>
      </c>
      <c r="AS154" s="85">
        <f>IF(AO154="-","-",IF($B$3='Funding Weight Adjustments'!$D$2,AI154*$E$14,IF($B$3='Funding Weight Adjustments'!$E$2,AP154*$E$14,IF($B$3='Funding Weight Adjustments'!$B$2,AI154*$E$14,IF(Simulation!$B$3='Funding Weight Adjustments'!$C$2,AP154*$E$14,IF($B$3='Funding Weight Adjustments'!$H$2,AI154*$E$14,IF($B$3='Funding Weight Adjustments'!$I$2,AP154*$E$14,IF($B$3='Funding Weight Adjustments'!$F$2,AI154*$E$14,IF(Simulation!$B$3='Funding Weight Adjustments'!$G$2,AP154*$E$14)))))))))</f>
        <v>467589.76683688187</v>
      </c>
      <c r="AT154" s="85">
        <f t="shared" si="74"/>
        <v>119477.99852294922</v>
      </c>
      <c r="AU154" s="85">
        <f t="shared" si="75"/>
        <v>37448.00090332031</v>
      </c>
      <c r="AV154" s="85">
        <f>IF(AO154="-","-",IF($B$3='Funding Weight Adjustments'!$D$2,AO154*$E$16,IF($B$3='Funding Weight Adjustments'!$E$2,AO154*$E$16,IF($B$3='Funding Weight Adjustments'!$B$2,AO154*$E$16,IF(Simulation!$B$3='Funding Weight Adjustments'!$C$2,AO154*$E$16,IF($B$3='Funding Weight Adjustments'!$H$2,AO154*$E$16,IF($B$3='Funding Weight Adjustments'!$I$2,AO154*$E$16,IF($B$3='Funding Weight Adjustments'!$F$2,AO154*$E$16,IF(Simulation!$B$3='Funding Weight Adjustments'!$G$2,AO154*$E$16)))))))))</f>
        <v>3888834.9508424313</v>
      </c>
      <c r="AW154" s="85">
        <f t="shared" si="76"/>
        <v>4513350.7171055824</v>
      </c>
      <c r="AX154" s="85">
        <f t="shared" si="77"/>
        <v>1727.335673575478</v>
      </c>
      <c r="AY154" s="85">
        <f t="shared" si="78"/>
        <v>441.3668212890625</v>
      </c>
      <c r="AZ154" s="85">
        <f t="shared" si="79"/>
        <v>138.337646484375</v>
      </c>
      <c r="BA154" s="85">
        <f t="shared" si="80"/>
        <v>14365.84762040056</v>
      </c>
      <c r="BB154" s="85">
        <f t="shared" si="81"/>
        <v>16672.887761749473</v>
      </c>
      <c r="BC154" s="85">
        <f t="shared" si="82"/>
        <v>1394.1953789369727</v>
      </c>
      <c r="BD154" s="85">
        <f t="shared" si="83"/>
        <v>17564.047851945084</v>
      </c>
      <c r="BE154" s="86">
        <f t="shared" si="84"/>
        <v>1.7287448673174295</v>
      </c>
    </row>
    <row r="155" spans="1:57" x14ac:dyDescent="0.3">
      <c r="A155" s="76" t="str">
        <f>'Data Export'!A132</f>
        <v>T187</v>
      </c>
      <c r="B155" s="76" t="str">
        <f>'Data Export'!B132</f>
        <v>Sheldon</v>
      </c>
      <c r="C155" s="76" t="str">
        <f>'Data Export'!C132</f>
        <v>21</v>
      </c>
      <c r="D155" s="76" t="str">
        <f>'Data Export'!D132</f>
        <v>Franklin Northwest SU</v>
      </c>
      <c r="E155" s="77">
        <f>'Data Export'!E132</f>
        <v>382.6</v>
      </c>
      <c r="F155" s="78">
        <f>'Data Export'!AU132</f>
        <v>0.1736</v>
      </c>
      <c r="G155" s="78">
        <f>'Data Export'!AT132</f>
        <v>4</v>
      </c>
      <c r="H155" s="79">
        <f>'Data Export'!AR132</f>
        <v>37.03</v>
      </c>
      <c r="I155" s="79">
        <f t="shared" si="60"/>
        <v>250.82705322265625</v>
      </c>
      <c r="J155" s="79">
        <f>'Data Export'!AV132</f>
        <v>111.08294677734375</v>
      </c>
      <c r="K155" s="79">
        <f>'Data Export'!AW132</f>
        <v>0</v>
      </c>
      <c r="L155" s="78">
        <f>'Data Export'!J132</f>
        <v>0.10298715531826019</v>
      </c>
      <c r="M155" s="78">
        <f>'Data Export'!K132</f>
        <v>0.11373133212327957</v>
      </c>
      <c r="N155" s="76">
        <f>'Data Export'!L132</f>
        <v>0</v>
      </c>
      <c r="O155" s="77">
        <f>'Data Export'!P132</f>
        <v>0</v>
      </c>
      <c r="P155" s="77">
        <f>'Data Export'!Q132</f>
        <v>0</v>
      </c>
      <c r="Q155" s="77">
        <f>'Data Export'!R132</f>
        <v>1</v>
      </c>
      <c r="R155" s="77">
        <f t="shared" si="85"/>
        <v>1</v>
      </c>
      <c r="S155" s="77">
        <f t="shared" si="86"/>
        <v>0</v>
      </c>
      <c r="T155" s="80">
        <f>'Data Export'!Z132</f>
        <v>0</v>
      </c>
      <c r="U155" s="80">
        <f>'Data Export'!AA132</f>
        <v>0</v>
      </c>
      <c r="V155" s="81">
        <f>'Data Export'!AH132</f>
        <v>5639172</v>
      </c>
      <c r="W155" s="81">
        <f t="shared" si="61"/>
        <v>5639172.0378906252</v>
      </c>
      <c r="X155" s="81">
        <f>'Data Export'!AI132</f>
        <v>708.93096923828125</v>
      </c>
      <c r="Y155" s="81">
        <f t="shared" si="62"/>
        <v>271236.98883056641</v>
      </c>
      <c r="Z155" s="81">
        <f>'Data Export'!AJ132</f>
        <v>1385.998046875</v>
      </c>
      <c r="AA155" s="81">
        <f t="shared" si="63"/>
        <v>530282.85273437505</v>
      </c>
      <c r="AB155" s="81">
        <f>'Data Export'!AO132</f>
        <v>0</v>
      </c>
      <c r="AC155" s="81">
        <f t="shared" si="64"/>
        <v>0</v>
      </c>
      <c r="AD155" s="77">
        <f>'Data Export'!AK132</f>
        <v>416.86</v>
      </c>
      <c r="AE155" s="77">
        <f>'Data Export'!AL132</f>
        <v>388.95</v>
      </c>
      <c r="AF155" s="81">
        <f>'Data Export'!AN132</f>
        <v>14739.080078125</v>
      </c>
      <c r="AG155" s="81">
        <f t="shared" si="65"/>
        <v>13135.079535046279</v>
      </c>
      <c r="AH155" s="80">
        <f t="shared" si="66"/>
        <v>1.2928227888825079</v>
      </c>
      <c r="AI155" s="83">
        <f>'Data Export'!AS132</f>
        <v>398.94</v>
      </c>
      <c r="AJ155" s="84">
        <f t="shared" si="67"/>
        <v>404.49287775878906</v>
      </c>
      <c r="AK155" s="84">
        <f t="shared" si="68"/>
        <v>208.5532918294096</v>
      </c>
      <c r="AL155" s="84">
        <f t="shared" si="69"/>
        <v>6.32</v>
      </c>
      <c r="AM155" s="84">
        <f>IF($B$5="No",IF($B$3='Funding Weight Adjustments'!$D$2,$B$14*N155*AI155,IF($B$3='Funding Weight Adjustments'!$E$2,$B$14*N155*AI155,IF($B$3='Funding Weight Adjustments'!$B$2,$B$15*T155*AI155+$B$16*U155*AI155,IF($B$3='Funding Weight Adjustments'!$C$2,$B$15*T155*AI155+$B$16*U155*AI155,IF($B$3='Funding Weight Adjustments'!$H$2,$B$14*N155*AI155,IF($B$3='Funding Weight Adjustments'!$I$2,$B$14*N155*AI155,IF($B$3='Funding Weight Adjustments'!$F$2,$B$15*T155*AI155+$B$16*U155*AI155,IF($B$3='Funding Weight Adjustments'!$G$2,$B$15*T155*AI155+$B$16*U155*AI155)))))))),IF($B$5="Sparsity&lt;100",IF(R155=0,0,IF($B$3='Funding Weight Adjustments'!$D$2,$B$14*N155*AI155,IF($B$3='Funding Weight Adjustments'!$E$2,$B$14*N155*AI155,IF($B$3='Funding Weight Adjustments'!$B$2,$B$15*T155*AI155+$B$16*U155*AI155,IF($B$3='Funding Weight Adjustments'!$C$2,$B$15*T155*AI155+$B$16*U155*AI155,IF($B$3='Funding Weight Adjustments'!$H$2,$B$14*N155*AI155,IF($B$3='Funding Weight Adjustments'!$I$2,$B$14*N155*AI155,IF($B$3='Funding Weight Adjustments'!$F$2,$B$15*T155*AI155+$B$16*U155*AI155,IF($B$3='Funding Weight Adjustments'!$G$2,$B$15*T155*AI155+$B$16*U155*AI155))))))))),IF($B$5="Sparsity&lt;55",IF(S155=0,0,IF($B$3='Funding Weight Adjustments'!$D$2,$B$14*N155*AI155,IF($B$3='Funding Weight Adjustments'!$E$2,$B$14*N155*AI155,IF($B$3='Funding Weight Adjustments'!$B$2,$B$15*T155*AI155+$B$16*U155*AI155,IF($B$3='Funding Weight Adjustments'!$C$2,$B$15*T155*AI155+$B$16*U155*AI155,IF($B$3='Funding Weight Adjustments'!$H$2,$B$14*N155*AI155,IF($B$3='Funding Weight Adjustments'!$I$2,$B$14*N155*AI155,IF($B$3='Funding Weight Adjustments'!$F$2,$B$15*T155*AI155+$B$16*U155*AI155,IF($B$3='Funding Weight Adjustments'!$G$2,$B$15*T155*AI155+$B$16*U155*AI155))))))))))))</f>
        <v>0</v>
      </c>
      <c r="AN155" s="84">
        <f t="shared" si="70"/>
        <v>43.883400000000002</v>
      </c>
      <c r="AO155" s="84">
        <f t="shared" si="87"/>
        <v>663.24956958819871</v>
      </c>
      <c r="AP155" s="84">
        <f t="shared" si="71"/>
        <v>355.60150799179911</v>
      </c>
      <c r="AQ155" s="85">
        <f t="shared" si="72"/>
        <v>14366.894038239207</v>
      </c>
      <c r="AR155" s="86">
        <f t="shared" si="73"/>
        <v>1.4140643738424417</v>
      </c>
      <c r="AS155" s="85">
        <f>IF(AO155="-","-",IF($B$3='Funding Weight Adjustments'!$D$2,AI155*$E$14,IF($B$3='Funding Weight Adjustments'!$E$2,AP155*$E$14,IF($B$3='Funding Weight Adjustments'!$B$2,AI155*$E$14,IF(Simulation!$B$3='Funding Weight Adjustments'!$C$2,AP155*$E$14,IF($B$3='Funding Weight Adjustments'!$H$2,AI155*$E$14,IF($B$3='Funding Weight Adjustments'!$I$2,AP155*$E$14,IF($B$3='Funding Weight Adjustments'!$F$2,AI155*$E$14,IF(Simulation!$B$3='Funding Weight Adjustments'!$G$2,AP155*$E$14)))))))))</f>
        <v>686310.9104241723</v>
      </c>
      <c r="AT155" s="85">
        <f t="shared" si="74"/>
        <v>271236.98883056641</v>
      </c>
      <c r="AU155" s="85">
        <f t="shared" si="75"/>
        <v>0</v>
      </c>
      <c r="AV155" s="85">
        <f>IF(AO155="-","-",IF($B$3='Funding Weight Adjustments'!$D$2,AO155*$E$16,IF($B$3='Funding Weight Adjustments'!$E$2,AO155*$E$16,IF($B$3='Funding Weight Adjustments'!$B$2,AO155*$E$16,IF(Simulation!$B$3='Funding Weight Adjustments'!$C$2,AO155*$E$16,IF($B$3='Funding Weight Adjustments'!$H$2,AO155*$E$16,IF($B$3='Funding Weight Adjustments'!$I$2,AO155*$E$16,IF($B$3='Funding Weight Adjustments'!$F$2,AO155*$E$16,IF(Simulation!$B$3='Funding Weight Adjustments'!$G$2,AO155*$E$16)))))))))</f>
        <v>5707887.6504435362</v>
      </c>
      <c r="AW155" s="85">
        <f t="shared" si="76"/>
        <v>6665435.5496982746</v>
      </c>
      <c r="AX155" s="85">
        <f t="shared" si="77"/>
        <v>1793.8079206068276</v>
      </c>
      <c r="AY155" s="85">
        <f t="shared" si="78"/>
        <v>708.93096923828125</v>
      </c>
      <c r="AZ155" s="85">
        <f t="shared" si="79"/>
        <v>0</v>
      </c>
      <c r="BA155" s="85">
        <f t="shared" si="80"/>
        <v>14918.68178369978</v>
      </c>
      <c r="BB155" s="85">
        <f t="shared" si="81"/>
        <v>17421.42067354489</v>
      </c>
      <c r="BC155" s="85">
        <f t="shared" si="82"/>
        <v>2682.3405954198897</v>
      </c>
      <c r="BD155" s="85">
        <f t="shared" si="83"/>
        <v>17252.887175904183</v>
      </c>
      <c r="BE155" s="86">
        <f t="shared" si="84"/>
        <v>1.6981188165260024</v>
      </c>
    </row>
    <row r="156" spans="1:57" x14ac:dyDescent="0.3">
      <c r="A156" s="76" t="str">
        <f>'Data Export'!A133</f>
        <v>T188</v>
      </c>
      <c r="B156" s="76" t="str">
        <f>'Data Export'!B133</f>
        <v>Killington</v>
      </c>
      <c r="C156" s="76" t="str">
        <f>'Data Export'!C133</f>
        <v>51</v>
      </c>
      <c r="D156" s="76" t="str">
        <f>'Data Export'!D133</f>
        <v>Windsor Central SU</v>
      </c>
      <c r="E156" s="77">
        <f>'Data Export'!E133</f>
        <v>65.95</v>
      </c>
      <c r="F156" s="78">
        <f>'Data Export'!AU133</f>
        <v>0.21</v>
      </c>
      <c r="G156" s="78">
        <f>'Data Export'!AT133</f>
        <v>0.55000000000000004</v>
      </c>
      <c r="H156" s="79">
        <f>'Data Export'!AR133</f>
        <v>-1</v>
      </c>
      <c r="I156" s="79">
        <f t="shared" si="60"/>
        <v>45.54597806930542</v>
      </c>
      <c r="J156" s="79">
        <f>'Data Export'!AV133</f>
        <v>7.4540219306945801</v>
      </c>
      <c r="K156" s="79">
        <f>'Data Export'!AW133</f>
        <v>0</v>
      </c>
      <c r="L156" s="78">
        <f>'Data Export'!J133</f>
        <v>0.11714337766170502</v>
      </c>
      <c r="M156" s="78">
        <f>'Data Export'!K133</f>
        <v>4.0609244257211685E-2</v>
      </c>
      <c r="N156" s="76">
        <f>'Data Export'!L133</f>
        <v>1</v>
      </c>
      <c r="O156" s="77">
        <f>'Data Export'!P133</f>
        <v>1</v>
      </c>
      <c r="P156" s="77">
        <f>'Data Export'!Q133</f>
        <v>0</v>
      </c>
      <c r="Q156" s="77">
        <f>'Data Export'!R133</f>
        <v>0</v>
      </c>
      <c r="R156" s="77">
        <f t="shared" si="85"/>
        <v>1</v>
      </c>
      <c r="S156" s="77">
        <f t="shared" si="86"/>
        <v>1</v>
      </c>
      <c r="T156" s="80">
        <f>'Data Export'!Z133</f>
        <v>0</v>
      </c>
      <c r="U156" s="80">
        <f>'Data Export'!AA133</f>
        <v>1</v>
      </c>
      <c r="V156" s="81">
        <f>'Data Export'!AH133</f>
        <v>1713927</v>
      </c>
      <c r="W156" s="81">
        <f t="shared" si="61"/>
        <v>1713927.0196289064</v>
      </c>
      <c r="X156" s="81">
        <f>'Data Export'!AI133</f>
        <v>340.94009399414063</v>
      </c>
      <c r="Y156" s="81">
        <f t="shared" si="62"/>
        <v>22484.999198913574</v>
      </c>
      <c r="Z156" s="81">
        <f>'Data Export'!AJ133</f>
        <v>12213.8740234375</v>
      </c>
      <c r="AA156" s="81">
        <f t="shared" si="63"/>
        <v>805504.9918457031</v>
      </c>
      <c r="AB156" s="81">
        <f>'Data Export'!AO133</f>
        <v>0</v>
      </c>
      <c r="AC156" s="81">
        <f t="shared" si="64"/>
        <v>0</v>
      </c>
      <c r="AD156" s="77">
        <f>'Data Export'!AK133</f>
        <v>55.41</v>
      </c>
      <c r="AE156" s="77">
        <f>'Data Export'!AL133</f>
        <v>51.7</v>
      </c>
      <c r="AF156" s="81">
        <f>'Data Export'!AN133</f>
        <v>25988.279296875</v>
      </c>
      <c r="AG156" s="81">
        <f t="shared" si="65"/>
        <v>17571.025682460411</v>
      </c>
      <c r="AH156" s="80">
        <f t="shared" si="66"/>
        <v>1.7294316616594894</v>
      </c>
      <c r="AI156" s="83">
        <f>'Data Export'!AS133</f>
        <v>52</v>
      </c>
      <c r="AJ156" s="84">
        <f t="shared" si="67"/>
        <v>54.254425044059751</v>
      </c>
      <c r="AK156" s="84">
        <f t="shared" si="68"/>
        <v>33.838484899980067</v>
      </c>
      <c r="AL156" s="84">
        <f t="shared" si="69"/>
        <v>0.86900000000000011</v>
      </c>
      <c r="AM156" s="84">
        <f>IF($B$5="No",IF($B$3='Funding Weight Adjustments'!$D$2,$B$14*N156*AI156,IF($B$3='Funding Weight Adjustments'!$E$2,$B$14*N156*AI156,IF($B$3='Funding Weight Adjustments'!$B$2,$B$15*T156*AI156+$B$16*U156*AI156,IF($B$3='Funding Weight Adjustments'!$C$2,$B$15*T156*AI156+$B$16*U156*AI156,IF($B$3='Funding Weight Adjustments'!$H$2,$B$14*N156*AI156,IF($B$3='Funding Weight Adjustments'!$I$2,$B$14*N156*AI156,IF($B$3='Funding Weight Adjustments'!$F$2,$B$15*T156*AI156+$B$16*U156*AI156,IF($B$3='Funding Weight Adjustments'!$G$2,$B$15*T156*AI156+$B$16*U156*AI156)))))))),IF($B$5="Sparsity&lt;100",IF(R156=0,0,IF($B$3='Funding Weight Adjustments'!$D$2,$B$14*N156*AI156,IF($B$3='Funding Weight Adjustments'!$E$2,$B$14*N156*AI156,IF($B$3='Funding Weight Adjustments'!$B$2,$B$15*T156*AI156+$B$16*U156*AI156,IF($B$3='Funding Weight Adjustments'!$C$2,$B$15*T156*AI156+$B$16*U156*AI156,IF($B$3='Funding Weight Adjustments'!$H$2,$B$14*N156*AI156,IF($B$3='Funding Weight Adjustments'!$I$2,$B$14*N156*AI156,IF($B$3='Funding Weight Adjustments'!$F$2,$B$15*T156*AI156+$B$16*U156*AI156,IF($B$3='Funding Weight Adjustments'!$G$2,$B$15*T156*AI156+$B$16*U156*AI156))))))))),IF($B$5="Sparsity&lt;55",IF(S156=0,0,IF($B$3='Funding Weight Adjustments'!$D$2,$B$14*N156*AI156,IF($B$3='Funding Weight Adjustments'!$E$2,$B$14*N156*AI156,IF($B$3='Funding Weight Adjustments'!$B$2,$B$15*T156*AI156+$B$16*U156*AI156,IF($B$3='Funding Weight Adjustments'!$C$2,$B$15*T156*AI156+$B$16*U156*AI156,IF($B$3='Funding Weight Adjustments'!$H$2,$B$14*N156*AI156,IF($B$3='Funding Weight Adjustments'!$I$2,$B$14*N156*AI156,IF($B$3='Funding Weight Adjustments'!$F$2,$B$15*T156*AI156+$B$16*U156*AI156,IF($B$3='Funding Weight Adjustments'!$G$2,$B$15*T156*AI156+$B$16*U156*AI156))))))))))))</f>
        <v>6.24</v>
      </c>
      <c r="AN156" s="84">
        <f t="shared" si="70"/>
        <v>11.96</v>
      </c>
      <c r="AO156" s="84">
        <f t="shared" si="87"/>
        <v>107.16190994403982</v>
      </c>
      <c r="AP156" s="84">
        <f t="shared" si="71"/>
        <v>57.454898612360857</v>
      </c>
      <c r="AQ156" s="85">
        <f t="shared" si="72"/>
        <v>15811.045702337471</v>
      </c>
      <c r="AR156" s="86">
        <f t="shared" si="73"/>
        <v>1.556205285663137</v>
      </c>
      <c r="AS156" s="85">
        <f>IF(AO156="-","-",IF($B$3='Funding Weight Adjustments'!$D$2,AI156*$E$14,IF($B$3='Funding Weight Adjustments'!$E$2,AP156*$E$14,IF($B$3='Funding Weight Adjustments'!$B$2,AI156*$E$14,IF(Simulation!$B$3='Funding Weight Adjustments'!$C$2,AP156*$E$14,IF($B$3='Funding Weight Adjustments'!$H$2,AI156*$E$14,IF($B$3='Funding Weight Adjustments'!$I$2,AP156*$E$14,IF($B$3='Funding Weight Adjustments'!$F$2,AI156*$E$14,IF(Simulation!$B$3='Funding Weight Adjustments'!$G$2,AP156*$E$14)))))))))</f>
        <v>110887.95432185645</v>
      </c>
      <c r="AT156" s="85">
        <f t="shared" si="74"/>
        <v>22484.999198913574</v>
      </c>
      <c r="AU156" s="85">
        <f t="shared" si="75"/>
        <v>0</v>
      </c>
      <c r="AV156" s="85">
        <f>IF(AO156="-","-",IF($B$3='Funding Weight Adjustments'!$D$2,AO156*$E$16,IF($B$3='Funding Weight Adjustments'!$E$2,AO156*$E$16,IF($B$3='Funding Weight Adjustments'!$B$2,AO156*$E$16,IF(Simulation!$B$3='Funding Weight Adjustments'!$C$2,AO156*$E$16,IF($B$3='Funding Weight Adjustments'!$H$2,AO156*$E$16,IF($B$3='Funding Weight Adjustments'!$I$2,AO156*$E$16,IF($B$3='Funding Weight Adjustments'!$F$2,AO156*$E$16,IF(Simulation!$B$3='Funding Weight Adjustments'!$G$2,AO156*$E$16)))))))))</f>
        <v>922229.23378194193</v>
      </c>
      <c r="AW156" s="85">
        <f t="shared" si="76"/>
        <v>1055602.1873027119</v>
      </c>
      <c r="AX156" s="85">
        <f t="shared" si="77"/>
        <v>1681.3943035914549</v>
      </c>
      <c r="AY156" s="85">
        <f t="shared" si="78"/>
        <v>340.94009399414063</v>
      </c>
      <c r="AZ156" s="85">
        <f t="shared" si="79"/>
        <v>0</v>
      </c>
      <c r="BA156" s="85">
        <f t="shared" si="80"/>
        <v>13983.763969400181</v>
      </c>
      <c r="BB156" s="85">
        <f t="shared" si="81"/>
        <v>16006.098366985774</v>
      </c>
      <c r="BC156" s="85">
        <f t="shared" si="82"/>
        <v>-9982.1809298892258</v>
      </c>
      <c r="BD156" s="85">
        <f t="shared" si="83"/>
        <v>4352.9307595575992</v>
      </c>
      <c r="BE156" s="86">
        <f t="shared" si="84"/>
        <v>0.4284380668855905</v>
      </c>
    </row>
    <row r="157" spans="1:57" x14ac:dyDescent="0.3">
      <c r="A157" s="76" t="str">
        <f>'Data Export'!A134</f>
        <v>T191</v>
      </c>
      <c r="B157" s="76" t="str">
        <f>'Data Export'!B134</f>
        <v>South Burlington</v>
      </c>
      <c r="C157" s="76" t="str">
        <f>'Data Export'!C134</f>
        <v>16</v>
      </c>
      <c r="D157" s="76" t="str">
        <f>'Data Export'!D134</f>
        <v>South Burlington SD</v>
      </c>
      <c r="E157" s="77">
        <f>'Data Export'!E134</f>
        <v>2580.04</v>
      </c>
      <c r="F157" s="78">
        <f>'Data Export'!AU134</f>
        <v>0.14399999999999999</v>
      </c>
      <c r="G157" s="78">
        <f>'Data Export'!AT134</f>
        <v>193</v>
      </c>
      <c r="H157" s="79">
        <f>'Data Export'!AR134</f>
        <v>280.77</v>
      </c>
      <c r="I157" s="79">
        <f t="shared" si="60"/>
        <v>866.40973632812484</v>
      </c>
      <c r="J157" s="79">
        <f>'Data Export'!AV134</f>
        <v>484.54595947265625</v>
      </c>
      <c r="K157" s="79">
        <f>'Data Export'!AW134</f>
        <v>841.97430419921875</v>
      </c>
      <c r="L157" s="78">
        <f>'Data Export'!J134</f>
        <v>6.6328532993793488E-2</v>
      </c>
      <c r="M157" s="78">
        <f>'Data Export'!K134</f>
        <v>5.1734462380409241E-2</v>
      </c>
      <c r="N157" s="76">
        <f>'Data Export'!L134</f>
        <v>0</v>
      </c>
      <c r="O157" s="77">
        <f>'Data Export'!P134</f>
        <v>0</v>
      </c>
      <c r="P157" s="77">
        <f>'Data Export'!Q134</f>
        <v>0</v>
      </c>
      <c r="Q157" s="77">
        <f>'Data Export'!R134</f>
        <v>0</v>
      </c>
      <c r="R157" s="77">
        <f t="shared" si="85"/>
        <v>0</v>
      </c>
      <c r="S157" s="77">
        <f t="shared" si="86"/>
        <v>0</v>
      </c>
      <c r="T157" s="80">
        <f>'Data Export'!Z134</f>
        <v>0</v>
      </c>
      <c r="U157" s="80">
        <f>'Data Export'!AA134</f>
        <v>0</v>
      </c>
      <c r="V157" s="81">
        <f>'Data Export'!AH134</f>
        <v>48664736</v>
      </c>
      <c r="W157" s="81">
        <f t="shared" si="61"/>
        <v>49268887.284374997</v>
      </c>
      <c r="X157" s="81">
        <f>'Data Export'!AI134</f>
        <v>634.69635009765625</v>
      </c>
      <c r="Y157" s="81">
        <f t="shared" si="62"/>
        <v>1637541.9711059569</v>
      </c>
      <c r="Z157" s="81">
        <f>'Data Export'!AJ134</f>
        <v>4668.951171875</v>
      </c>
      <c r="AA157" s="81">
        <f t="shared" si="63"/>
        <v>12046080.781484375</v>
      </c>
      <c r="AB157" s="81">
        <f>'Data Export'!AO134</f>
        <v>234.16419982910156</v>
      </c>
      <c r="AC157" s="81">
        <f t="shared" si="64"/>
        <v>604153.00212707522</v>
      </c>
      <c r="AD157" s="77">
        <f>'Data Export'!AK134</f>
        <v>2590.31</v>
      </c>
      <c r="AE157" s="77">
        <f>'Data Export'!AL134</f>
        <v>2416.89</v>
      </c>
      <c r="AF157" s="81">
        <f>'Data Export'!AN134</f>
        <v>19096.171875</v>
      </c>
      <c r="AG157" s="81">
        <f t="shared" si="65"/>
        <v>15401.117346213781</v>
      </c>
      <c r="AH157" s="80">
        <f t="shared" si="66"/>
        <v>1.5158580065171046</v>
      </c>
      <c r="AI157" s="83">
        <f>'Data Export'!AS134</f>
        <v>2473.6999999999998</v>
      </c>
      <c r="AJ157" s="84">
        <f t="shared" si="67"/>
        <v>2601.9246315185546</v>
      </c>
      <c r="AK157" s="84">
        <f t="shared" si="68"/>
        <v>1112.7911264078555</v>
      </c>
      <c r="AL157" s="84">
        <f t="shared" si="69"/>
        <v>304.94</v>
      </c>
      <c r="AM157" s="84">
        <f>IF($B$5="No",IF($B$3='Funding Weight Adjustments'!$D$2,$B$14*N157*AI157,IF($B$3='Funding Weight Adjustments'!$E$2,$B$14*N157*AI157,IF($B$3='Funding Weight Adjustments'!$B$2,$B$15*T157*AI157+$B$16*U157*AI157,IF($B$3='Funding Weight Adjustments'!$C$2,$B$15*T157*AI157+$B$16*U157*AI157,IF($B$3='Funding Weight Adjustments'!$H$2,$B$14*N157*AI157,IF($B$3='Funding Weight Adjustments'!$I$2,$B$14*N157*AI157,IF($B$3='Funding Weight Adjustments'!$F$2,$B$15*T157*AI157+$B$16*U157*AI157,IF($B$3='Funding Weight Adjustments'!$G$2,$B$15*T157*AI157+$B$16*U157*AI157)))))))),IF($B$5="Sparsity&lt;100",IF(R157=0,0,IF($B$3='Funding Weight Adjustments'!$D$2,$B$14*N157*AI157,IF($B$3='Funding Weight Adjustments'!$E$2,$B$14*N157*AI157,IF($B$3='Funding Weight Adjustments'!$B$2,$B$15*T157*AI157+$B$16*U157*AI157,IF($B$3='Funding Weight Adjustments'!$C$2,$B$15*T157*AI157+$B$16*U157*AI157,IF($B$3='Funding Weight Adjustments'!$H$2,$B$14*N157*AI157,IF($B$3='Funding Weight Adjustments'!$I$2,$B$14*N157*AI157,IF($B$3='Funding Weight Adjustments'!$F$2,$B$15*T157*AI157+$B$16*U157*AI157,IF($B$3='Funding Weight Adjustments'!$G$2,$B$15*T157*AI157+$B$16*U157*AI157))))))))),IF($B$5="Sparsity&lt;55",IF(S157=0,0,IF($B$3='Funding Weight Adjustments'!$D$2,$B$14*N157*AI157,IF($B$3='Funding Weight Adjustments'!$E$2,$B$14*N157*AI157,IF($B$3='Funding Weight Adjustments'!$B$2,$B$15*T157*AI157+$B$16*U157*AI157,IF($B$3='Funding Weight Adjustments'!$C$2,$B$15*T157*AI157+$B$16*U157*AI157,IF($B$3='Funding Weight Adjustments'!$H$2,$B$14*N157*AI157,IF($B$3='Funding Weight Adjustments'!$I$2,$B$14*N157*AI157,IF($B$3='Funding Weight Adjustments'!$F$2,$B$15*T157*AI157+$B$16*U157*AI157,IF($B$3='Funding Weight Adjustments'!$G$2,$B$15*T157*AI157+$B$16*U157*AI157))))))))))))</f>
        <v>0</v>
      </c>
      <c r="AN157" s="84">
        <f t="shared" si="70"/>
        <v>0</v>
      </c>
      <c r="AO157" s="84">
        <f t="shared" si="87"/>
        <v>4019.6557579264104</v>
      </c>
      <c r="AP157" s="84">
        <f t="shared" si="71"/>
        <v>2155.1399573678414</v>
      </c>
      <c r="AQ157" s="85">
        <f t="shared" si="72"/>
        <v>17271.642324497723</v>
      </c>
      <c r="AR157" s="86">
        <f t="shared" si="73"/>
        <v>1.6999647957182797</v>
      </c>
      <c r="AS157" s="85">
        <f>IF(AO157="-","-",IF($B$3='Funding Weight Adjustments'!$D$2,AI157*$E$14,IF($B$3='Funding Weight Adjustments'!$E$2,AP157*$E$14,IF($B$3='Funding Weight Adjustments'!$B$2,AI157*$E$14,IF(Simulation!$B$3='Funding Weight Adjustments'!$C$2,AP157*$E$14,IF($B$3='Funding Weight Adjustments'!$H$2,AI157*$E$14,IF($B$3='Funding Weight Adjustments'!$I$2,AP157*$E$14,IF($B$3='Funding Weight Adjustments'!$F$2,AI157*$E$14,IF(Simulation!$B$3='Funding Weight Adjustments'!$G$2,AP157*$E$14)))))))))</f>
        <v>4159420.1177199339</v>
      </c>
      <c r="AT157" s="85">
        <f t="shared" si="74"/>
        <v>1637541.9711059569</v>
      </c>
      <c r="AU157" s="85">
        <f t="shared" si="75"/>
        <v>604153.00212707522</v>
      </c>
      <c r="AV157" s="85">
        <f>IF(AO157="-","-",IF($B$3='Funding Weight Adjustments'!$D$2,AO157*$E$16,IF($B$3='Funding Weight Adjustments'!$E$2,AO157*$E$16,IF($B$3='Funding Weight Adjustments'!$B$2,AO157*$E$16,IF(Simulation!$B$3='Funding Weight Adjustments'!$C$2,AO157*$E$16,IF($B$3='Funding Weight Adjustments'!$H$2,AO157*$E$16,IF($B$3='Funding Weight Adjustments'!$I$2,AO157*$E$16,IF($B$3='Funding Weight Adjustments'!$F$2,AO157*$E$16,IF(Simulation!$B$3='Funding Weight Adjustments'!$G$2,AO157*$E$16)))))))))</f>
        <v>34592926.270495467</v>
      </c>
      <c r="AW157" s="85">
        <f t="shared" si="76"/>
        <v>40994041.361448437</v>
      </c>
      <c r="AX157" s="85">
        <f t="shared" si="77"/>
        <v>1612.153345576012</v>
      </c>
      <c r="AY157" s="85">
        <f t="shared" si="78"/>
        <v>634.69635009765625</v>
      </c>
      <c r="AZ157" s="85">
        <f t="shared" si="79"/>
        <v>234.16419982910156</v>
      </c>
      <c r="BA157" s="85">
        <f t="shared" si="80"/>
        <v>13407.903083089977</v>
      </c>
      <c r="BB157" s="85">
        <f t="shared" si="81"/>
        <v>15888.91697859275</v>
      </c>
      <c r="BC157" s="85">
        <f t="shared" si="82"/>
        <v>-3207.2548964072503</v>
      </c>
      <c r="BD157" s="85">
        <f t="shared" si="83"/>
        <v>13432.055992929279</v>
      </c>
      <c r="BE157" s="86">
        <f t="shared" si="84"/>
        <v>1.3220527552095747</v>
      </c>
    </row>
    <row r="158" spans="1:57" x14ac:dyDescent="0.3">
      <c r="A158" s="76" t="str">
        <f>'Data Export'!A135</f>
        <v>T192</v>
      </c>
      <c r="B158" s="76" t="str">
        <f>'Data Export'!B135</f>
        <v>South Hero</v>
      </c>
      <c r="C158" s="76" t="str">
        <f>'Data Export'!C135</f>
        <v>24</v>
      </c>
      <c r="D158" s="76" t="str">
        <f>'Data Export'!D135</f>
        <v>Grand Isle SU</v>
      </c>
      <c r="E158" s="77">
        <f>'Data Export'!E135</f>
        <v>219.20000000000002</v>
      </c>
      <c r="F158" s="78">
        <f>'Data Export'!AU135</f>
        <v>0.13600000000000001</v>
      </c>
      <c r="G158" s="78">
        <f>'Data Export'!AT135</f>
        <v>0</v>
      </c>
      <c r="H158" s="79">
        <f>'Data Export'!AR135</f>
        <v>14.1</v>
      </c>
      <c r="I158" s="79">
        <f t="shared" si="60"/>
        <v>140.59362854003908</v>
      </c>
      <c r="J158" s="79">
        <f>'Data Export'!AV135</f>
        <v>53.046371459960938</v>
      </c>
      <c r="K158" s="79">
        <f>'Data Export'!AW135</f>
        <v>0</v>
      </c>
      <c r="L158" s="78">
        <f>'Data Export'!J135</f>
        <v>7.3550507426261902E-2</v>
      </c>
      <c r="M158" s="78">
        <f>'Data Export'!K135</f>
        <v>5.0903763622045517E-2</v>
      </c>
      <c r="N158" s="76">
        <f>'Data Export'!L135</f>
        <v>0</v>
      </c>
      <c r="O158" s="77">
        <f>'Data Export'!P135</f>
        <v>1</v>
      </c>
      <c r="P158" s="77">
        <f>'Data Export'!Q135</f>
        <v>0</v>
      </c>
      <c r="Q158" s="77">
        <f>'Data Export'!R135</f>
        <v>0</v>
      </c>
      <c r="R158" s="77">
        <f t="shared" si="85"/>
        <v>1</v>
      </c>
      <c r="S158" s="77">
        <f t="shared" si="86"/>
        <v>1</v>
      </c>
      <c r="T158" s="80">
        <f>'Data Export'!Z135</f>
        <v>0</v>
      </c>
      <c r="U158" s="80">
        <f>'Data Export'!AA135</f>
        <v>1</v>
      </c>
      <c r="V158" s="81">
        <f>'Data Export'!AH135</f>
        <v>3710797</v>
      </c>
      <c r="W158" s="81">
        <f t="shared" si="61"/>
        <v>3710796.9843750005</v>
      </c>
      <c r="X158" s="81">
        <f>'Data Export'!AI135</f>
        <v>0</v>
      </c>
      <c r="Y158" s="81">
        <f t="shared" si="62"/>
        <v>0</v>
      </c>
      <c r="Z158" s="81">
        <f>'Data Export'!AJ135</f>
        <v>2490.734375</v>
      </c>
      <c r="AA158" s="81">
        <f t="shared" si="63"/>
        <v>545968.97500000009</v>
      </c>
      <c r="AB158" s="81">
        <f>'Data Export'!AO135</f>
        <v>0</v>
      </c>
      <c r="AC158" s="81">
        <f t="shared" si="64"/>
        <v>0</v>
      </c>
      <c r="AD158" s="77">
        <f>'Data Export'!AK135</f>
        <v>219.3</v>
      </c>
      <c r="AE158" s="77">
        <f>'Data Export'!AL135</f>
        <v>204.62</v>
      </c>
      <c r="AF158" s="81">
        <f>'Data Export'!AN135</f>
        <v>16928.818359375</v>
      </c>
      <c r="AG158" s="81">
        <f t="shared" si="65"/>
        <v>15466.855680651941</v>
      </c>
      <c r="AH158" s="80">
        <f t="shared" si="66"/>
        <v>1.5223283150247973</v>
      </c>
      <c r="AI158" s="83">
        <f>'Data Export'!AS135</f>
        <v>207.74</v>
      </c>
      <c r="AJ158" s="84">
        <f t="shared" si="67"/>
        <v>212.32666543579103</v>
      </c>
      <c r="AK158" s="84">
        <f t="shared" si="68"/>
        <v>85.762986702824719</v>
      </c>
      <c r="AL158" s="84">
        <f t="shared" si="69"/>
        <v>0</v>
      </c>
      <c r="AM158" s="84">
        <f>IF($B$5="No",IF($B$3='Funding Weight Adjustments'!$D$2,$B$14*N158*AI158,IF($B$3='Funding Weight Adjustments'!$E$2,$B$14*N158*AI158,IF($B$3='Funding Weight Adjustments'!$B$2,$B$15*T158*AI158+$B$16*U158*AI158,IF($B$3='Funding Weight Adjustments'!$C$2,$B$15*T158*AI158+$B$16*U158*AI158,IF($B$3='Funding Weight Adjustments'!$H$2,$B$14*N158*AI158,IF($B$3='Funding Weight Adjustments'!$I$2,$B$14*N158*AI158,IF($B$3='Funding Weight Adjustments'!$F$2,$B$15*T158*AI158+$B$16*U158*AI158,IF($B$3='Funding Weight Adjustments'!$G$2,$B$15*T158*AI158+$B$16*U158*AI158)))))))),IF($B$5="Sparsity&lt;100",IF(R158=0,0,IF($B$3='Funding Weight Adjustments'!$D$2,$B$14*N158*AI158,IF($B$3='Funding Weight Adjustments'!$E$2,$B$14*N158*AI158,IF($B$3='Funding Weight Adjustments'!$B$2,$B$15*T158*AI158+$B$16*U158*AI158,IF($B$3='Funding Weight Adjustments'!$C$2,$B$15*T158*AI158+$B$16*U158*AI158,IF($B$3='Funding Weight Adjustments'!$H$2,$B$14*N158*AI158,IF($B$3='Funding Weight Adjustments'!$I$2,$B$14*N158*AI158,IF($B$3='Funding Weight Adjustments'!$F$2,$B$15*T158*AI158+$B$16*U158*AI158,IF($B$3='Funding Weight Adjustments'!$G$2,$B$15*T158*AI158+$B$16*U158*AI158))))))))),IF($B$5="Sparsity&lt;55",IF(S158=0,0,IF($B$3='Funding Weight Adjustments'!$D$2,$B$14*N158*AI158,IF($B$3='Funding Weight Adjustments'!$E$2,$B$14*N158*AI158,IF($B$3='Funding Weight Adjustments'!$B$2,$B$15*T158*AI158+$B$16*U158*AI158,IF($B$3='Funding Weight Adjustments'!$C$2,$B$15*T158*AI158+$B$16*U158*AI158,IF($B$3='Funding Weight Adjustments'!$H$2,$B$14*N158*AI158,IF($B$3='Funding Weight Adjustments'!$I$2,$B$14*N158*AI158,IF($B$3='Funding Weight Adjustments'!$F$2,$B$15*T158*AI158+$B$16*U158*AI158,IF($B$3='Funding Weight Adjustments'!$G$2,$B$15*T158*AI158+$B$16*U158*AI158))))))))))))</f>
        <v>24.928799999999999</v>
      </c>
      <c r="AN158" s="84">
        <f t="shared" si="70"/>
        <v>47.780200000000001</v>
      </c>
      <c r="AO158" s="84">
        <f t="shared" si="87"/>
        <v>370.79865213861575</v>
      </c>
      <c r="AP158" s="84">
        <f t="shared" si="71"/>
        <v>198.80383781279494</v>
      </c>
      <c r="AQ158" s="85">
        <f t="shared" si="72"/>
        <v>15919.350673477356</v>
      </c>
      <c r="AR158" s="86">
        <f t="shared" si="73"/>
        <v>1.5668652237674563</v>
      </c>
      <c r="AS158" s="85">
        <f>IF(AO158="-","-",IF($B$3='Funding Weight Adjustments'!$D$2,AI158*$E$14,IF($B$3='Funding Weight Adjustments'!$E$2,AP158*$E$14,IF($B$3='Funding Weight Adjustments'!$B$2,AI158*$E$14,IF(Simulation!$B$3='Funding Weight Adjustments'!$C$2,AP158*$E$14,IF($B$3='Funding Weight Adjustments'!$H$2,AI158*$E$14,IF($B$3='Funding Weight Adjustments'!$I$2,AP158*$E$14,IF($B$3='Funding Weight Adjustments'!$F$2,AI158*$E$14,IF(Simulation!$B$3='Funding Weight Adjustments'!$G$2,AP158*$E$14)))))))))</f>
        <v>383691.40697869426</v>
      </c>
      <c r="AT158" s="85">
        <f t="shared" si="74"/>
        <v>0</v>
      </c>
      <c r="AU158" s="85">
        <f t="shared" si="75"/>
        <v>0</v>
      </c>
      <c r="AV158" s="85">
        <f>IF(AO158="-","-",IF($B$3='Funding Weight Adjustments'!$D$2,AO158*$E$16,IF($B$3='Funding Weight Adjustments'!$E$2,AO158*$E$16,IF($B$3='Funding Weight Adjustments'!$B$2,AO158*$E$16,IF(Simulation!$B$3='Funding Weight Adjustments'!$C$2,AO158*$E$16,IF($B$3='Funding Weight Adjustments'!$H$2,AO158*$E$16,IF($B$3='Funding Weight Adjustments'!$I$2,AO158*$E$16,IF($B$3='Funding Weight Adjustments'!$F$2,AO158*$E$16,IF(Simulation!$B$3='Funding Weight Adjustments'!$G$2,AO158*$E$16)))))))))</f>
        <v>3191071.8745844057</v>
      </c>
      <c r="AW158" s="85">
        <f t="shared" si="76"/>
        <v>3574763.2815630999</v>
      </c>
      <c r="AX158" s="85">
        <f t="shared" si="77"/>
        <v>1750.4170026400284</v>
      </c>
      <c r="AY158" s="85">
        <f t="shared" si="78"/>
        <v>0</v>
      </c>
      <c r="AZ158" s="85">
        <f t="shared" si="79"/>
        <v>0</v>
      </c>
      <c r="BA158" s="85">
        <f t="shared" si="80"/>
        <v>14557.809646826667</v>
      </c>
      <c r="BB158" s="85">
        <f t="shared" si="81"/>
        <v>16308.226649466695</v>
      </c>
      <c r="BC158" s="85">
        <f t="shared" si="82"/>
        <v>-620.59170990830535</v>
      </c>
      <c r="BD158" s="85">
        <f t="shared" si="83"/>
        <v>15235.089724048416</v>
      </c>
      <c r="BE158" s="86">
        <f t="shared" si="84"/>
        <v>1.4995167051228755</v>
      </c>
    </row>
    <row r="159" spans="1:57" x14ac:dyDescent="0.3">
      <c r="A159" s="76" t="str">
        <f>'Data Export'!A136</f>
        <v>T193</v>
      </c>
      <c r="B159" s="76" t="str">
        <f>'Data Export'!B136</f>
        <v>Springfield</v>
      </c>
      <c r="C159" s="76" t="str">
        <f>'Data Export'!C136</f>
        <v>56</v>
      </c>
      <c r="D159" s="76" t="str">
        <f>'Data Export'!D136</f>
        <v>Springfield SD</v>
      </c>
      <c r="E159" s="77">
        <f>'Data Export'!E136</f>
        <v>1251.68</v>
      </c>
      <c r="F159" s="78">
        <f>'Data Export'!AU136</f>
        <v>0.3105</v>
      </c>
      <c r="G159" s="78">
        <f>'Data Export'!AT136</f>
        <v>8</v>
      </c>
      <c r="H159" s="79">
        <f>'Data Export'!AR136</f>
        <v>131.9</v>
      </c>
      <c r="I159" s="79">
        <f t="shared" si="60"/>
        <v>498.13644958496081</v>
      </c>
      <c r="J159" s="79">
        <f>'Data Export'!AV136</f>
        <v>251.84321594238281</v>
      </c>
      <c r="K159" s="79">
        <f>'Data Export'!AW136</f>
        <v>422.53033447265625</v>
      </c>
      <c r="L159" s="78">
        <f>'Data Export'!J136</f>
        <v>0.13243958353996277</v>
      </c>
      <c r="M159" s="78">
        <f>'Data Export'!K136</f>
        <v>4.880228266119957E-2</v>
      </c>
      <c r="N159" s="76">
        <f>'Data Export'!L136</f>
        <v>0</v>
      </c>
      <c r="O159" s="77">
        <f>'Data Export'!P136</f>
        <v>0</v>
      </c>
      <c r="P159" s="77">
        <f>'Data Export'!Q136</f>
        <v>0</v>
      </c>
      <c r="Q159" s="77">
        <f>'Data Export'!R136</f>
        <v>0</v>
      </c>
      <c r="R159" s="77">
        <f t="shared" si="85"/>
        <v>0</v>
      </c>
      <c r="S159" s="77">
        <f t="shared" si="86"/>
        <v>0</v>
      </c>
      <c r="T159" s="80">
        <f>'Data Export'!Z136</f>
        <v>0</v>
      </c>
      <c r="U159" s="80">
        <f>'Data Export'!AA136</f>
        <v>0</v>
      </c>
      <c r="V159" s="81">
        <f>'Data Export'!AH136</f>
        <v>29965026</v>
      </c>
      <c r="W159" s="81">
        <f t="shared" si="61"/>
        <v>30170460.494375002</v>
      </c>
      <c r="X159" s="81">
        <f>'Data Export'!AI136</f>
        <v>1818.122802734375</v>
      </c>
      <c r="Y159" s="81">
        <f t="shared" si="62"/>
        <v>2275707.9497265625</v>
      </c>
      <c r="Z159" s="81">
        <f>'Data Export'!AJ136</f>
        <v>6717.501953125</v>
      </c>
      <c r="AA159" s="81">
        <f t="shared" si="63"/>
        <v>8408162.844687501</v>
      </c>
      <c r="AB159" s="81">
        <f>'Data Export'!AO136</f>
        <v>164.12661743164063</v>
      </c>
      <c r="AC159" s="81">
        <f t="shared" si="64"/>
        <v>205434.00450683595</v>
      </c>
      <c r="AD159" s="77">
        <f>'Data Export'!AK136</f>
        <v>1408.4799999999998</v>
      </c>
      <c r="AE159" s="77">
        <f>'Data Export'!AL136</f>
        <v>1314.18</v>
      </c>
      <c r="AF159" s="81">
        <f>'Data Export'!AN136</f>
        <v>24103.97265625</v>
      </c>
      <c r="AG159" s="81">
        <f t="shared" si="65"/>
        <v>16559.601918829612</v>
      </c>
      <c r="AH159" s="80">
        <f t="shared" si="66"/>
        <v>1.6298820786249619</v>
      </c>
      <c r="AI159" s="83">
        <f>'Data Export'!AS136</f>
        <v>1304.4099999999999</v>
      </c>
      <c r="AJ159" s="84">
        <f t="shared" si="67"/>
        <v>1375.614006561279</v>
      </c>
      <c r="AK159" s="84">
        <f t="shared" si="68"/>
        <v>1268.5706026407131</v>
      </c>
      <c r="AL159" s="84">
        <f t="shared" si="69"/>
        <v>12.64</v>
      </c>
      <c r="AM159" s="84">
        <f>IF($B$5="No",IF($B$3='Funding Weight Adjustments'!$D$2,$B$14*N159*AI159,IF($B$3='Funding Weight Adjustments'!$E$2,$B$14*N159*AI159,IF($B$3='Funding Weight Adjustments'!$B$2,$B$15*T159*AI159+$B$16*U159*AI159,IF($B$3='Funding Weight Adjustments'!$C$2,$B$15*T159*AI159+$B$16*U159*AI159,IF($B$3='Funding Weight Adjustments'!$H$2,$B$14*N159*AI159,IF($B$3='Funding Weight Adjustments'!$I$2,$B$14*N159*AI159,IF($B$3='Funding Weight Adjustments'!$F$2,$B$15*T159*AI159+$B$16*U159*AI159,IF($B$3='Funding Weight Adjustments'!$G$2,$B$15*T159*AI159+$B$16*U159*AI159)))))))),IF($B$5="Sparsity&lt;100",IF(R159=0,0,IF($B$3='Funding Weight Adjustments'!$D$2,$B$14*N159*AI159,IF($B$3='Funding Weight Adjustments'!$E$2,$B$14*N159*AI159,IF($B$3='Funding Weight Adjustments'!$B$2,$B$15*T159*AI159+$B$16*U159*AI159,IF($B$3='Funding Weight Adjustments'!$C$2,$B$15*T159*AI159+$B$16*U159*AI159,IF($B$3='Funding Weight Adjustments'!$H$2,$B$14*N159*AI159,IF($B$3='Funding Weight Adjustments'!$I$2,$B$14*N159*AI159,IF($B$3='Funding Weight Adjustments'!$F$2,$B$15*T159*AI159+$B$16*U159*AI159,IF($B$3='Funding Weight Adjustments'!$G$2,$B$15*T159*AI159+$B$16*U159*AI159))))))))),IF($B$5="Sparsity&lt;55",IF(S159=0,0,IF($B$3='Funding Weight Adjustments'!$D$2,$B$14*N159*AI159,IF($B$3='Funding Weight Adjustments'!$E$2,$B$14*N159*AI159,IF($B$3='Funding Weight Adjustments'!$B$2,$B$15*T159*AI159+$B$16*U159*AI159,IF($B$3='Funding Weight Adjustments'!$C$2,$B$15*T159*AI159+$B$16*U159*AI159,IF($B$3='Funding Weight Adjustments'!$H$2,$B$14*N159*AI159,IF($B$3='Funding Weight Adjustments'!$I$2,$B$14*N159*AI159,IF($B$3='Funding Weight Adjustments'!$F$2,$B$15*T159*AI159+$B$16*U159*AI159,IF($B$3='Funding Weight Adjustments'!$G$2,$B$15*T159*AI159+$B$16*U159*AI159))))))))))))</f>
        <v>0</v>
      </c>
      <c r="AN159" s="84">
        <f t="shared" si="70"/>
        <v>0</v>
      </c>
      <c r="AO159" s="84">
        <f t="shared" si="87"/>
        <v>2656.8246092019922</v>
      </c>
      <c r="AP159" s="84">
        <f t="shared" si="71"/>
        <v>1424.4575207015125</v>
      </c>
      <c r="AQ159" s="85">
        <f t="shared" si="72"/>
        <v>15277.603812973004</v>
      </c>
      <c r="AR159" s="86">
        <f t="shared" si="73"/>
        <v>1.5037011626941934</v>
      </c>
      <c r="AS159" s="85">
        <f>IF(AO159="-","-",IF($B$3='Funding Weight Adjustments'!$D$2,AI159*$E$14,IF($B$3='Funding Weight Adjustments'!$E$2,AP159*$E$14,IF($B$3='Funding Weight Adjustments'!$B$2,AI159*$E$14,IF(Simulation!$B$3='Funding Weight Adjustments'!$C$2,AP159*$E$14,IF($B$3='Funding Weight Adjustments'!$H$2,AI159*$E$14,IF($B$3='Funding Weight Adjustments'!$I$2,AP159*$E$14,IF($B$3='Funding Weight Adjustments'!$F$2,AI159*$E$14,IF(Simulation!$B$3='Funding Weight Adjustments'!$G$2,AP159*$E$14)))))))))</f>
        <v>2749203.0149539192</v>
      </c>
      <c r="AT159" s="85">
        <f t="shared" si="74"/>
        <v>2275707.9497265625</v>
      </c>
      <c r="AU159" s="85">
        <f t="shared" si="75"/>
        <v>205434.00450683595</v>
      </c>
      <c r="AV159" s="85">
        <f>IF(AO159="-","-",IF($B$3='Funding Weight Adjustments'!$D$2,AO159*$E$16,IF($B$3='Funding Weight Adjustments'!$E$2,AO159*$E$16,IF($B$3='Funding Weight Adjustments'!$B$2,AO159*$E$16,IF(Simulation!$B$3='Funding Weight Adjustments'!$C$2,AO159*$E$16,IF($B$3='Funding Weight Adjustments'!$H$2,AO159*$E$16,IF($B$3='Funding Weight Adjustments'!$I$2,AO159*$E$16,IF($B$3='Funding Weight Adjustments'!$F$2,AO159*$E$16,IF(Simulation!$B$3='Funding Weight Adjustments'!$G$2,AO159*$E$16)))))))))</f>
        <v>22864479.784998801</v>
      </c>
      <c r="AW159" s="85">
        <f t="shared" si="76"/>
        <v>28094824.754186116</v>
      </c>
      <c r="AX159" s="85">
        <f t="shared" si="77"/>
        <v>2196.4104363366987</v>
      </c>
      <c r="AY159" s="85">
        <f t="shared" si="78"/>
        <v>1818.122802734375</v>
      </c>
      <c r="AZ159" s="85">
        <f t="shared" si="79"/>
        <v>164.12661743164063</v>
      </c>
      <c r="BA159" s="85">
        <f t="shared" si="80"/>
        <v>18267.032935733412</v>
      </c>
      <c r="BB159" s="85">
        <f t="shared" si="81"/>
        <v>22445.692792236125</v>
      </c>
      <c r="BC159" s="85">
        <f t="shared" si="82"/>
        <v>-1658.2798640138753</v>
      </c>
      <c r="BD159" s="85">
        <f t="shared" si="83"/>
        <v>13820.462613587375</v>
      </c>
      <c r="BE159" s="86">
        <f t="shared" si="84"/>
        <v>1.360281753305844</v>
      </c>
    </row>
    <row r="160" spans="1:57" x14ac:dyDescent="0.3">
      <c r="A160" s="76" t="str">
        <f>'Data Export'!A137</f>
        <v>T194</v>
      </c>
      <c r="B160" s="76" t="str">
        <f>'Data Export'!B137</f>
        <v>Stamford</v>
      </c>
      <c r="C160" s="76" t="str">
        <f>'Data Export'!C137</f>
        <v>49</v>
      </c>
      <c r="D160" s="76" t="str">
        <f>'Data Export'!D137</f>
        <v>Windham Southwest SU</v>
      </c>
      <c r="E160" s="77">
        <f>'Data Export'!E137</f>
        <v>98</v>
      </c>
      <c r="F160" s="78">
        <f>'Data Export'!AU137</f>
        <v>0.10879999999999999</v>
      </c>
      <c r="G160" s="78">
        <f>'Data Export'!AT137</f>
        <v>0</v>
      </c>
      <c r="H160" s="79">
        <f>'Data Export'!AR137</f>
        <v>1.5</v>
      </c>
      <c r="I160" s="79">
        <f t="shared" si="60"/>
        <v>63.300003051757813</v>
      </c>
      <c r="J160" s="79">
        <f>'Data Export'!AV137</f>
        <v>43.199996948242188</v>
      </c>
      <c r="K160" s="79">
        <f>'Data Export'!AW137</f>
        <v>0</v>
      </c>
      <c r="L160" s="78">
        <f>'Data Export'!J137</f>
        <v>5.9897515922784805E-2</v>
      </c>
      <c r="M160" s="78">
        <f>'Data Export'!K137</f>
        <v>3.0483102425932884E-2</v>
      </c>
      <c r="N160" s="76">
        <f>'Data Export'!L137</f>
        <v>1</v>
      </c>
      <c r="O160" s="77">
        <f>'Data Export'!P137</f>
        <v>1</v>
      </c>
      <c r="P160" s="77">
        <f>'Data Export'!Q137</f>
        <v>0</v>
      </c>
      <c r="Q160" s="77">
        <f>'Data Export'!R137</f>
        <v>0</v>
      </c>
      <c r="R160" s="77">
        <f t="shared" si="85"/>
        <v>1</v>
      </c>
      <c r="S160" s="77">
        <f t="shared" si="86"/>
        <v>1</v>
      </c>
      <c r="T160" s="80">
        <f>'Data Export'!Z137</f>
        <v>1</v>
      </c>
      <c r="U160" s="80">
        <f>'Data Export'!AA137</f>
        <v>0</v>
      </c>
      <c r="V160" s="81">
        <f>'Data Export'!AH137</f>
        <v>1746757</v>
      </c>
      <c r="W160" s="81">
        <f t="shared" si="61"/>
        <v>1746756.9765625</v>
      </c>
      <c r="X160" s="81">
        <f>'Data Export'!AI137</f>
        <v>459.63265991210938</v>
      </c>
      <c r="Y160" s="81">
        <f t="shared" si="62"/>
        <v>45044.000671386719</v>
      </c>
      <c r="Z160" s="81">
        <f>'Data Export'!AJ137</f>
        <v>3114.3056640625</v>
      </c>
      <c r="AA160" s="81">
        <f t="shared" si="63"/>
        <v>305201.955078125</v>
      </c>
      <c r="AB160" s="81">
        <f>'Data Export'!AO137</f>
        <v>0</v>
      </c>
      <c r="AC160" s="81">
        <f t="shared" si="64"/>
        <v>0</v>
      </c>
      <c r="AD160" s="77">
        <f>'Data Export'!AK137</f>
        <v>116.53</v>
      </c>
      <c r="AE160" s="77">
        <f>'Data Export'!AL137</f>
        <v>108.73</v>
      </c>
      <c r="AF160" s="81">
        <f>'Data Export'!AN137</f>
        <v>17824.05078125</v>
      </c>
      <c r="AG160" s="81">
        <f t="shared" si="65"/>
        <v>13258.116632800286</v>
      </c>
      <c r="AH160" s="80">
        <f t="shared" si="66"/>
        <v>1.304932739448847</v>
      </c>
      <c r="AI160" s="83">
        <f>'Data Export'!AS137</f>
        <v>108</v>
      </c>
      <c r="AJ160" s="84">
        <f t="shared" si="67"/>
        <v>117.12599929809571</v>
      </c>
      <c r="AK160" s="84">
        <f t="shared" si="68"/>
        <v>37.847626909189451</v>
      </c>
      <c r="AL160" s="84">
        <f t="shared" si="69"/>
        <v>0</v>
      </c>
      <c r="AM160" s="84">
        <f>IF($B$5="No",IF($B$3='Funding Weight Adjustments'!$D$2,$B$14*N160*AI160,IF($B$3='Funding Weight Adjustments'!$E$2,$B$14*N160*AI160,IF($B$3='Funding Weight Adjustments'!$B$2,$B$15*T160*AI160+$B$16*U160*AI160,IF($B$3='Funding Weight Adjustments'!$C$2,$B$15*T160*AI160+$B$16*U160*AI160,IF($B$3='Funding Weight Adjustments'!$H$2,$B$14*N160*AI160,IF($B$3='Funding Weight Adjustments'!$I$2,$B$14*N160*AI160,IF($B$3='Funding Weight Adjustments'!$F$2,$B$15*T160*AI160+$B$16*U160*AI160,IF($B$3='Funding Weight Adjustments'!$G$2,$B$15*T160*AI160+$B$16*U160*AI160)))))))),IF($B$5="Sparsity&lt;100",IF(R160=0,0,IF($B$3='Funding Weight Adjustments'!$D$2,$B$14*N160*AI160,IF($B$3='Funding Weight Adjustments'!$E$2,$B$14*N160*AI160,IF($B$3='Funding Weight Adjustments'!$B$2,$B$15*T160*AI160+$B$16*U160*AI160,IF($B$3='Funding Weight Adjustments'!$C$2,$B$15*T160*AI160+$B$16*U160*AI160,IF($B$3='Funding Weight Adjustments'!$H$2,$B$14*N160*AI160,IF($B$3='Funding Weight Adjustments'!$I$2,$B$14*N160*AI160,IF($B$3='Funding Weight Adjustments'!$F$2,$B$15*T160*AI160+$B$16*U160*AI160,IF($B$3='Funding Weight Adjustments'!$G$2,$B$15*T160*AI160+$B$16*U160*AI160))))))))),IF($B$5="Sparsity&lt;55",IF(S160=0,0,IF($B$3='Funding Weight Adjustments'!$D$2,$B$14*N160*AI160,IF($B$3='Funding Weight Adjustments'!$E$2,$B$14*N160*AI160,IF($B$3='Funding Weight Adjustments'!$B$2,$B$15*T160*AI160+$B$16*U160*AI160,IF($B$3='Funding Weight Adjustments'!$C$2,$B$15*T160*AI160+$B$16*U160*AI160,IF($B$3='Funding Weight Adjustments'!$H$2,$B$14*N160*AI160,IF($B$3='Funding Weight Adjustments'!$I$2,$B$14*N160*AI160,IF($B$3='Funding Weight Adjustments'!$F$2,$B$15*T160*AI160+$B$16*U160*AI160,IF($B$3='Funding Weight Adjustments'!$G$2,$B$15*T160*AI160+$B$16*U160*AI160))))))))))))</f>
        <v>28.080000000000002</v>
      </c>
      <c r="AN160" s="84">
        <f t="shared" si="70"/>
        <v>24.84</v>
      </c>
      <c r="AO160" s="84">
        <f t="shared" si="87"/>
        <v>207.89362620728517</v>
      </c>
      <c r="AP160" s="84">
        <f t="shared" si="71"/>
        <v>111.46224644683043</v>
      </c>
      <c r="AQ160" s="85">
        <f t="shared" si="72"/>
        <v>12933.123702759962</v>
      </c>
      <c r="AR160" s="86">
        <f t="shared" si="73"/>
        <v>1.272945246334642</v>
      </c>
      <c r="AS160" s="85">
        <f>IF(AO160="-","-",IF($B$3='Funding Weight Adjustments'!$D$2,AI160*$E$14,IF($B$3='Funding Weight Adjustments'!$E$2,AP160*$E$14,IF($B$3='Funding Weight Adjustments'!$B$2,AI160*$E$14,IF(Simulation!$B$3='Funding Weight Adjustments'!$C$2,AP160*$E$14,IF($B$3='Funding Weight Adjustments'!$H$2,AI160*$E$14,IF($B$3='Funding Weight Adjustments'!$I$2,AP160*$E$14,IF($B$3='Funding Weight Adjustments'!$F$2,AI160*$E$14,IF(Simulation!$B$3='Funding Weight Adjustments'!$G$2,AP160*$E$14)))))))))</f>
        <v>215122.13564238275</v>
      </c>
      <c r="AT160" s="85">
        <f t="shared" si="74"/>
        <v>45044.000671386719</v>
      </c>
      <c r="AU160" s="85">
        <f t="shared" si="75"/>
        <v>0</v>
      </c>
      <c r="AV160" s="85">
        <f>IF(AO160="-","-",IF($B$3='Funding Weight Adjustments'!$D$2,AO160*$E$16,IF($B$3='Funding Weight Adjustments'!$E$2,AO160*$E$16,IF($B$3='Funding Weight Adjustments'!$B$2,AO160*$E$16,IF(Simulation!$B$3='Funding Weight Adjustments'!$C$2,AO160*$E$16,IF($B$3='Funding Weight Adjustments'!$H$2,AO160*$E$16,IF($B$3='Funding Weight Adjustments'!$I$2,AO160*$E$16,IF($B$3='Funding Weight Adjustments'!$F$2,AO160*$E$16,IF(Simulation!$B$3='Funding Weight Adjustments'!$G$2,AO160*$E$16)))))))))</f>
        <v>1789120.590566308</v>
      </c>
      <c r="AW160" s="85">
        <f t="shared" si="76"/>
        <v>2049286.7268800775</v>
      </c>
      <c r="AX160" s="85">
        <f t="shared" si="77"/>
        <v>2195.1238330855381</v>
      </c>
      <c r="AY160" s="85">
        <f t="shared" si="78"/>
        <v>459.63265991210938</v>
      </c>
      <c r="AZ160" s="85">
        <f t="shared" si="79"/>
        <v>0</v>
      </c>
      <c r="BA160" s="85">
        <f t="shared" si="80"/>
        <v>18256.332556799061</v>
      </c>
      <c r="BB160" s="85">
        <f t="shared" si="81"/>
        <v>20911.089049796708</v>
      </c>
      <c r="BC160" s="85">
        <f t="shared" si="82"/>
        <v>3087.0382685467084</v>
      </c>
      <c r="BD160" s="85">
        <f t="shared" si="83"/>
        <v>15647.314022456145</v>
      </c>
      <c r="BE160" s="86">
        <f t="shared" si="84"/>
        <v>1.5400899628401716</v>
      </c>
    </row>
    <row r="161" spans="1:57" x14ac:dyDescent="0.3">
      <c r="A161" s="76" t="str">
        <f>'Data Export'!A138</f>
        <v>T195</v>
      </c>
      <c r="B161" s="76" t="str">
        <f>'Data Export'!B138</f>
        <v>Stannard</v>
      </c>
      <c r="C161" s="76" t="str">
        <f>'Data Export'!C138</f>
        <v>35</v>
      </c>
      <c r="D161" s="76" t="str">
        <f>'Data Export'!D138</f>
        <v>Orleans Southwest SU</v>
      </c>
      <c r="E161" s="77">
        <f>'Data Export'!E138</f>
        <v>16.240000000000002</v>
      </c>
      <c r="F161" s="78">
        <f>'Data Export'!AU138</f>
        <v>8.8900000000000007E-2</v>
      </c>
      <c r="G161" s="78">
        <f>'Data Export'!AT138</f>
        <v>0</v>
      </c>
      <c r="H161" s="79">
        <f>'Data Export'!AR138</f>
        <v>5</v>
      </c>
      <c r="I161" s="79">
        <f t="shared" si="60"/>
        <v>9.5822693824768059</v>
      </c>
      <c r="J161" s="79">
        <f>'Data Export'!AV138</f>
        <v>5.804710865020752</v>
      </c>
      <c r="K161" s="79">
        <f>'Data Export'!AW138</f>
        <v>7.0630197525024414</v>
      </c>
      <c r="L161" s="78">
        <f>'Data Export'!J138</f>
        <v>0</v>
      </c>
      <c r="M161" s="78">
        <f>'Data Export'!K138</f>
        <v>0.15279214084148407</v>
      </c>
      <c r="N161" s="76">
        <f>'Data Export'!L138</f>
        <v>1</v>
      </c>
      <c r="O161" s="77">
        <f>'Data Export'!P138</f>
        <v>1</v>
      </c>
      <c r="P161" s="77">
        <f>'Data Export'!Q138</f>
        <v>0</v>
      </c>
      <c r="Q161" s="77">
        <f>'Data Export'!R138</f>
        <v>0</v>
      </c>
      <c r="R161" s="77">
        <f t="shared" si="85"/>
        <v>1</v>
      </c>
      <c r="S161" s="77">
        <f t="shared" si="86"/>
        <v>1</v>
      </c>
      <c r="T161" s="80">
        <f>'Data Export'!Z138</f>
        <v>0</v>
      </c>
      <c r="U161" s="80">
        <f>'Data Export'!AA138</f>
        <v>0</v>
      </c>
      <c r="V161" s="81">
        <f>'Data Export'!AH138</f>
        <v>383118</v>
      </c>
      <c r="W161" s="81">
        <f t="shared" si="61"/>
        <v>383117.99859375006</v>
      </c>
      <c r="X161" s="81">
        <f>'Data Export'!AI138</f>
        <v>0</v>
      </c>
      <c r="Y161" s="81">
        <f t="shared" si="62"/>
        <v>0</v>
      </c>
      <c r="Z161" s="81">
        <f>'Data Export'!AJ138</f>
        <v>0</v>
      </c>
      <c r="AA161" s="81">
        <f t="shared" si="63"/>
        <v>0</v>
      </c>
      <c r="AB161" s="81">
        <f>'Data Export'!AO138</f>
        <v>0</v>
      </c>
      <c r="AC161" s="81">
        <f t="shared" si="64"/>
        <v>0</v>
      </c>
      <c r="AD161" s="77">
        <f>'Data Export'!AK138</f>
        <v>28.310000000000002</v>
      </c>
      <c r="AE161" s="77">
        <f>'Data Export'!AL138</f>
        <v>26.41</v>
      </c>
      <c r="AF161" s="81">
        <f>'Data Export'!AN138</f>
        <v>23591.009765625</v>
      </c>
      <c r="AG161" s="81">
        <f t="shared" si="65"/>
        <v>14506.550495787582</v>
      </c>
      <c r="AH161" s="80">
        <f t="shared" si="66"/>
        <v>1.4278100881680691</v>
      </c>
      <c r="AI161" s="83">
        <f>'Data Export'!AS138</f>
        <v>27.45</v>
      </c>
      <c r="AJ161" s="84">
        <f t="shared" si="67"/>
        <v>27.497687449455263</v>
      </c>
      <c r="AK161" s="84">
        <f t="shared" si="68"/>
        <v>7.2602969103420216</v>
      </c>
      <c r="AL161" s="84">
        <f t="shared" si="69"/>
        <v>0</v>
      </c>
      <c r="AM161" s="84">
        <f>IF($B$5="No",IF($B$3='Funding Weight Adjustments'!$D$2,$B$14*N161*AI161,IF($B$3='Funding Weight Adjustments'!$E$2,$B$14*N161*AI161,IF($B$3='Funding Weight Adjustments'!$B$2,$B$15*T161*AI161+$B$16*U161*AI161,IF($B$3='Funding Weight Adjustments'!$C$2,$B$15*T161*AI161+$B$16*U161*AI161,IF($B$3='Funding Weight Adjustments'!$H$2,$B$14*N161*AI161,IF($B$3='Funding Weight Adjustments'!$I$2,$B$14*N161*AI161,IF($B$3='Funding Weight Adjustments'!$F$2,$B$15*T161*AI161+$B$16*U161*AI161,IF($B$3='Funding Weight Adjustments'!$G$2,$B$15*T161*AI161+$B$16*U161*AI161)))))))),IF($B$5="Sparsity&lt;100",IF(R161=0,0,IF($B$3='Funding Weight Adjustments'!$D$2,$B$14*N161*AI161,IF($B$3='Funding Weight Adjustments'!$E$2,$B$14*N161*AI161,IF($B$3='Funding Weight Adjustments'!$B$2,$B$15*T161*AI161+$B$16*U161*AI161,IF($B$3='Funding Weight Adjustments'!$C$2,$B$15*T161*AI161+$B$16*U161*AI161,IF($B$3='Funding Weight Adjustments'!$H$2,$B$14*N161*AI161,IF($B$3='Funding Weight Adjustments'!$I$2,$B$14*N161*AI161,IF($B$3='Funding Weight Adjustments'!$F$2,$B$15*T161*AI161+$B$16*U161*AI161,IF($B$3='Funding Weight Adjustments'!$G$2,$B$15*T161*AI161+$B$16*U161*AI161))))))))),IF($B$5="Sparsity&lt;55",IF(S161=0,0,IF($B$3='Funding Weight Adjustments'!$D$2,$B$14*N161*AI161,IF($B$3='Funding Weight Adjustments'!$E$2,$B$14*N161*AI161,IF($B$3='Funding Weight Adjustments'!$B$2,$B$15*T161*AI161+$B$16*U161*AI161,IF($B$3='Funding Weight Adjustments'!$C$2,$B$15*T161*AI161+$B$16*U161*AI161,IF($B$3='Funding Weight Adjustments'!$H$2,$B$14*N161*AI161,IF($B$3='Funding Weight Adjustments'!$I$2,$B$14*N161*AI161,IF($B$3='Funding Weight Adjustments'!$F$2,$B$15*T161*AI161+$B$16*U161*AI161,IF($B$3='Funding Weight Adjustments'!$G$2,$B$15*T161*AI161+$B$16*U161*AI161))))))))))))</f>
        <v>0</v>
      </c>
      <c r="AN161" s="84">
        <f t="shared" si="70"/>
        <v>6.3135000000000003</v>
      </c>
      <c r="AO161" s="84">
        <f t="shared" si="87"/>
        <v>41.071484359797282</v>
      </c>
      <c r="AP161" s="84">
        <f t="shared" si="71"/>
        <v>22.020491898507483</v>
      </c>
      <c r="AQ161" s="85">
        <f t="shared" si="72"/>
        <v>17398.248883791613</v>
      </c>
      <c r="AR161" s="86">
        <f t="shared" si="73"/>
        <v>1.712426071239332</v>
      </c>
      <c r="AS161" s="85">
        <f>IF(AO161="-","-",IF($B$3='Funding Weight Adjustments'!$D$2,AI161*$E$14,IF($B$3='Funding Weight Adjustments'!$E$2,AP161*$E$14,IF($B$3='Funding Weight Adjustments'!$B$2,AI161*$E$14,IF(Simulation!$B$3='Funding Weight Adjustments'!$C$2,AP161*$E$14,IF($B$3='Funding Weight Adjustments'!$H$2,AI161*$E$14,IF($B$3='Funding Weight Adjustments'!$I$2,AP161*$E$14,IF($B$3='Funding Weight Adjustments'!$F$2,AI161*$E$14,IF(Simulation!$B$3='Funding Weight Adjustments'!$G$2,AP161*$E$14)))))))))</f>
        <v>42499.549364119441</v>
      </c>
      <c r="AT161" s="85">
        <f t="shared" si="74"/>
        <v>0</v>
      </c>
      <c r="AU161" s="85">
        <f t="shared" si="75"/>
        <v>0</v>
      </c>
      <c r="AV161" s="85">
        <f>IF(AO161="-","-",IF($B$3='Funding Weight Adjustments'!$D$2,AO161*$E$16,IF($B$3='Funding Weight Adjustments'!$E$2,AO161*$E$16,IF($B$3='Funding Weight Adjustments'!$B$2,AO161*$E$16,IF(Simulation!$B$3='Funding Weight Adjustments'!$C$2,AO161*$E$16,IF($B$3='Funding Weight Adjustments'!$H$2,AO161*$E$16,IF($B$3='Funding Weight Adjustments'!$I$2,AO161*$E$16,IF($B$3='Funding Weight Adjustments'!$F$2,AO161*$E$16,IF(Simulation!$B$3='Funding Weight Adjustments'!$G$2,AO161*$E$16)))))))))</f>
        <v>353458.83225861203</v>
      </c>
      <c r="AW161" s="85">
        <f t="shared" si="76"/>
        <v>395958.38162273145</v>
      </c>
      <c r="AX161" s="85">
        <f t="shared" si="77"/>
        <v>2616.9673253768124</v>
      </c>
      <c r="AY161" s="85">
        <f t="shared" si="78"/>
        <v>0</v>
      </c>
      <c r="AZ161" s="85">
        <f t="shared" si="79"/>
        <v>0</v>
      </c>
      <c r="BA161" s="85">
        <f t="shared" si="80"/>
        <v>21764.70641986527</v>
      </c>
      <c r="BB161" s="85">
        <f t="shared" si="81"/>
        <v>24381.673745242082</v>
      </c>
      <c r="BC161" s="85">
        <f t="shared" si="82"/>
        <v>790.66397961708208</v>
      </c>
      <c r="BD161" s="85">
        <f t="shared" si="83"/>
        <v>17981.359519474172</v>
      </c>
      <c r="BE161" s="86">
        <f t="shared" si="84"/>
        <v>1.7698188503419461</v>
      </c>
    </row>
    <row r="162" spans="1:57" x14ac:dyDescent="0.3">
      <c r="A162" s="76" t="str">
        <f>'Data Export'!A139</f>
        <v>T196</v>
      </c>
      <c r="B162" s="76" t="str">
        <f>'Data Export'!B139</f>
        <v>Starksboro</v>
      </c>
      <c r="C162" s="76" t="str">
        <f>'Data Export'!C139</f>
        <v>1</v>
      </c>
      <c r="D162" s="76" t="str">
        <f>'Data Export'!D139</f>
        <v>Addison Northeast SU</v>
      </c>
      <c r="E162" s="77">
        <f>'Data Export'!E139</f>
        <v>152</v>
      </c>
      <c r="F162" s="78">
        <f>'Data Export'!AU139</f>
        <v>0.15049999999999999</v>
      </c>
      <c r="G162" s="78">
        <f>'Data Export'!AT139</f>
        <v>1.23</v>
      </c>
      <c r="H162" s="79">
        <f>'Data Export'!AR139</f>
        <v>29.5</v>
      </c>
      <c r="I162" s="79">
        <f t="shared" si="60"/>
        <v>130.08374481201173</v>
      </c>
      <c r="J162" s="79">
        <f>'Data Export'!AV139</f>
        <v>23.216255187988281</v>
      </c>
      <c r="K162" s="79">
        <f>'Data Export'!AW139</f>
        <v>0</v>
      </c>
      <c r="L162" s="78">
        <f>'Data Export'!J139</f>
        <v>9.5684073865413666E-2</v>
      </c>
      <c r="M162" s="78">
        <f>'Data Export'!K139</f>
        <v>6.9507747888565063E-2</v>
      </c>
      <c r="N162" s="76">
        <f>'Data Export'!L139</f>
        <v>0</v>
      </c>
      <c r="O162" s="77">
        <f>'Data Export'!P139</f>
        <v>0</v>
      </c>
      <c r="P162" s="77">
        <f>'Data Export'!Q139</f>
        <v>1</v>
      </c>
      <c r="Q162" s="77">
        <f>'Data Export'!R139</f>
        <v>0</v>
      </c>
      <c r="R162" s="77">
        <f t="shared" si="85"/>
        <v>1</v>
      </c>
      <c r="S162" s="77">
        <f t="shared" si="86"/>
        <v>1</v>
      </c>
      <c r="T162" s="80">
        <f>'Data Export'!Z139</f>
        <v>0</v>
      </c>
      <c r="U162" s="80">
        <f>'Data Export'!AA139</f>
        <v>1</v>
      </c>
      <c r="V162" s="81">
        <f>'Data Export'!AH139</f>
        <v>2721254</v>
      </c>
      <c r="W162" s="81">
        <f t="shared" si="61"/>
        <v>2721253.921875</v>
      </c>
      <c r="X162" s="81">
        <f>'Data Export'!AI139</f>
        <v>826.42108154296875</v>
      </c>
      <c r="Y162" s="81">
        <f t="shared" si="62"/>
        <v>125616.00439453125</v>
      </c>
      <c r="Z162" s="81">
        <f>'Data Export'!AJ139</f>
        <v>1199.93359375</v>
      </c>
      <c r="AA162" s="81">
        <f t="shared" si="63"/>
        <v>182389.90625</v>
      </c>
      <c r="AB162" s="81">
        <f>'Data Export'!AO139</f>
        <v>0</v>
      </c>
      <c r="AC162" s="81">
        <f t="shared" si="64"/>
        <v>0</v>
      </c>
      <c r="AD162" s="77">
        <f>'Data Export'!AK139</f>
        <v>173.4</v>
      </c>
      <c r="AE162" s="77">
        <f>'Data Export'!AL139</f>
        <v>161.79</v>
      </c>
      <c r="AF162" s="81">
        <f>'Data Export'!AN139</f>
        <v>17902.986328125</v>
      </c>
      <c r="AG162" s="81">
        <f t="shared" si="65"/>
        <v>15692.342021293034</v>
      </c>
      <c r="AH162" s="80">
        <f t="shared" si="66"/>
        <v>1.5445218524894719</v>
      </c>
      <c r="AI162" s="83">
        <f>'Data Export'!AS139</f>
        <v>182.8</v>
      </c>
      <c r="AJ162" s="84">
        <f t="shared" si="67"/>
        <v>172.20973869323731</v>
      </c>
      <c r="AK162" s="84">
        <f t="shared" si="68"/>
        <v>76.975170049796688</v>
      </c>
      <c r="AL162" s="84">
        <f t="shared" si="69"/>
        <v>1.9434</v>
      </c>
      <c r="AM162" s="84">
        <f>IF($B$5="No",IF($B$3='Funding Weight Adjustments'!$D$2,$B$14*N162*AI162,IF($B$3='Funding Weight Adjustments'!$E$2,$B$14*N162*AI162,IF($B$3='Funding Weight Adjustments'!$B$2,$B$15*T162*AI162+$B$16*U162*AI162,IF($B$3='Funding Weight Adjustments'!$C$2,$B$15*T162*AI162+$B$16*U162*AI162,IF($B$3='Funding Weight Adjustments'!$H$2,$B$14*N162*AI162,IF($B$3='Funding Weight Adjustments'!$I$2,$B$14*N162*AI162,IF($B$3='Funding Weight Adjustments'!$F$2,$B$15*T162*AI162+$B$16*U162*AI162,IF($B$3='Funding Weight Adjustments'!$G$2,$B$15*T162*AI162+$B$16*U162*AI162)))))))),IF($B$5="Sparsity&lt;100",IF(R162=0,0,IF($B$3='Funding Weight Adjustments'!$D$2,$B$14*N162*AI162,IF($B$3='Funding Weight Adjustments'!$E$2,$B$14*N162*AI162,IF($B$3='Funding Weight Adjustments'!$B$2,$B$15*T162*AI162+$B$16*U162*AI162,IF($B$3='Funding Weight Adjustments'!$C$2,$B$15*T162*AI162+$B$16*U162*AI162,IF($B$3='Funding Weight Adjustments'!$H$2,$B$14*N162*AI162,IF($B$3='Funding Weight Adjustments'!$I$2,$B$14*N162*AI162,IF($B$3='Funding Weight Adjustments'!$F$2,$B$15*T162*AI162+$B$16*U162*AI162,IF($B$3='Funding Weight Adjustments'!$G$2,$B$15*T162*AI162+$B$16*U162*AI162))))))))),IF($B$5="Sparsity&lt;55",IF(S162=0,0,IF($B$3='Funding Weight Adjustments'!$D$2,$B$14*N162*AI162,IF($B$3='Funding Weight Adjustments'!$E$2,$B$14*N162*AI162,IF($B$3='Funding Weight Adjustments'!$B$2,$B$15*T162*AI162+$B$16*U162*AI162,IF($B$3='Funding Weight Adjustments'!$C$2,$B$15*T162*AI162+$B$16*U162*AI162,IF($B$3='Funding Weight Adjustments'!$H$2,$B$14*N162*AI162,IF($B$3='Funding Weight Adjustments'!$I$2,$B$14*N162*AI162,IF($B$3='Funding Weight Adjustments'!$F$2,$B$15*T162*AI162+$B$16*U162*AI162,IF($B$3='Funding Weight Adjustments'!$G$2,$B$15*T162*AI162+$B$16*U162*AI162))))))))))))</f>
        <v>21.936</v>
      </c>
      <c r="AN162" s="84">
        <f t="shared" si="70"/>
        <v>31.076000000000004</v>
      </c>
      <c r="AO162" s="84">
        <f t="shared" si="87"/>
        <v>304.14030874303398</v>
      </c>
      <c r="AP162" s="84">
        <f t="shared" si="71"/>
        <v>163.06494174924924</v>
      </c>
      <c r="AQ162" s="85">
        <f t="shared" si="72"/>
        <v>15569.649664666127</v>
      </c>
      <c r="AR162" s="86">
        <f t="shared" si="73"/>
        <v>1.5324458331364299</v>
      </c>
      <c r="AS162" s="85">
        <f>IF(AO162="-","-",IF($B$3='Funding Weight Adjustments'!$D$2,AI162*$E$14,IF($B$3='Funding Weight Adjustments'!$E$2,AP162*$E$14,IF($B$3='Funding Weight Adjustments'!$B$2,AI162*$E$14,IF(Simulation!$B$3='Funding Weight Adjustments'!$C$2,AP162*$E$14,IF($B$3='Funding Weight Adjustments'!$H$2,AI162*$E$14,IF($B$3='Funding Weight Adjustments'!$I$2,AP162*$E$14,IF($B$3='Funding Weight Adjustments'!$F$2,AI162*$E$14,IF(Simulation!$B$3='Funding Weight Adjustments'!$G$2,AP162*$E$14)))))))))</f>
        <v>314715.33757605107</v>
      </c>
      <c r="AT162" s="85">
        <f t="shared" si="74"/>
        <v>125616.00439453125</v>
      </c>
      <c r="AU162" s="85">
        <f t="shared" si="75"/>
        <v>0</v>
      </c>
      <c r="AV162" s="85">
        <f>IF(AO162="-","-",IF($B$3='Funding Weight Adjustments'!$D$2,AO162*$E$16,IF($B$3='Funding Weight Adjustments'!$E$2,AO162*$E$16,IF($B$3='Funding Weight Adjustments'!$B$2,AO162*$E$16,IF(Simulation!$B$3='Funding Weight Adjustments'!$C$2,AO162*$E$16,IF($B$3='Funding Weight Adjustments'!$H$2,AO162*$E$16,IF($B$3='Funding Weight Adjustments'!$I$2,AO162*$E$16,IF($B$3='Funding Weight Adjustments'!$F$2,AO162*$E$16,IF(Simulation!$B$3='Funding Weight Adjustments'!$G$2,AO162*$E$16)))))))))</f>
        <v>2617414.0050393133</v>
      </c>
      <c r="AW162" s="85">
        <f t="shared" si="76"/>
        <v>3057745.3470098958</v>
      </c>
      <c r="AX162" s="85">
        <f t="shared" si="77"/>
        <v>2070.4956419477044</v>
      </c>
      <c r="AY162" s="85">
        <f t="shared" si="78"/>
        <v>826.42108154296875</v>
      </c>
      <c r="AZ162" s="85">
        <f t="shared" si="79"/>
        <v>0</v>
      </c>
      <c r="BA162" s="85">
        <f t="shared" si="80"/>
        <v>17219.828980521797</v>
      </c>
      <c r="BB162" s="85">
        <f t="shared" si="81"/>
        <v>20116.745704012472</v>
      </c>
      <c r="BC162" s="85">
        <f t="shared" si="82"/>
        <v>2213.7593758874718</v>
      </c>
      <c r="BD162" s="85">
        <f t="shared" si="83"/>
        <v>17633.192088471304</v>
      </c>
      <c r="BE162" s="86">
        <f t="shared" si="84"/>
        <v>1.7355504024085928</v>
      </c>
    </row>
    <row r="163" spans="1:57" x14ac:dyDescent="0.3">
      <c r="A163" s="76" t="str">
        <f>'Data Export'!A140</f>
        <v>T197</v>
      </c>
      <c r="B163" s="76" t="str">
        <f>'Data Export'!B140</f>
        <v>Stockbridge</v>
      </c>
      <c r="C163" s="76" t="str">
        <f>'Data Export'!C140</f>
        <v>30</v>
      </c>
      <c r="D163" s="76" t="str">
        <f>'Data Export'!D140</f>
        <v>White River Valley SU</v>
      </c>
      <c r="E163" s="77">
        <f>'Data Export'!E140</f>
        <v>85.45</v>
      </c>
      <c r="F163" s="78">
        <f>'Data Export'!AU140</f>
        <v>0.17910000000000001</v>
      </c>
      <c r="G163" s="78">
        <f>'Data Export'!AT140</f>
        <v>0</v>
      </c>
      <c r="H163" s="79">
        <f>'Data Export'!AR140</f>
        <v>7</v>
      </c>
      <c r="I163" s="79">
        <f t="shared" si="60"/>
        <v>73.210269546508783</v>
      </c>
      <c r="J163" s="79">
        <f>'Data Export'!AV140</f>
        <v>9.1397304534912109</v>
      </c>
      <c r="K163" s="79">
        <f>'Data Export'!AW140</f>
        <v>0</v>
      </c>
      <c r="L163" s="78">
        <f>'Data Export'!J140</f>
        <v>0.12943887710571289</v>
      </c>
      <c r="M163" s="78">
        <f>'Data Export'!K140</f>
        <v>2.8059301897883415E-2</v>
      </c>
      <c r="N163" s="76">
        <f>'Data Export'!L140</f>
        <v>1</v>
      </c>
      <c r="O163" s="77">
        <f>'Data Export'!P140</f>
        <v>1</v>
      </c>
      <c r="P163" s="77">
        <f>'Data Export'!Q140</f>
        <v>0</v>
      </c>
      <c r="Q163" s="77">
        <f>'Data Export'!R140</f>
        <v>0</v>
      </c>
      <c r="R163" s="77">
        <f t="shared" si="85"/>
        <v>1</v>
      </c>
      <c r="S163" s="77">
        <f t="shared" si="86"/>
        <v>1</v>
      </c>
      <c r="T163" s="80">
        <f>'Data Export'!Z140</f>
        <v>1</v>
      </c>
      <c r="U163" s="80">
        <f>'Data Export'!AA140</f>
        <v>0</v>
      </c>
      <c r="V163" s="81">
        <f>'Data Export'!AH140</f>
        <v>1719124</v>
      </c>
      <c r="W163" s="81">
        <f t="shared" si="61"/>
        <v>1736706.9956054688</v>
      </c>
      <c r="X163" s="81">
        <f>'Data Export'!AI140</f>
        <v>732.08892822265625</v>
      </c>
      <c r="Y163" s="81">
        <f t="shared" si="62"/>
        <v>62556.998916625977</v>
      </c>
      <c r="Z163" s="81">
        <f>'Data Export'!AJ140</f>
        <v>2899.49609375</v>
      </c>
      <c r="AA163" s="81">
        <f t="shared" si="63"/>
        <v>247761.94121093751</v>
      </c>
      <c r="AB163" s="81">
        <f>'Data Export'!AO140</f>
        <v>205.76945495605469</v>
      </c>
      <c r="AC163" s="81">
        <f t="shared" si="64"/>
        <v>17582.999925994875</v>
      </c>
      <c r="AD163" s="77">
        <f>'Data Export'!AK140</f>
        <v>95.31</v>
      </c>
      <c r="AE163" s="77">
        <f>'Data Export'!AL140</f>
        <v>88.93</v>
      </c>
      <c r="AF163" s="81">
        <f>'Data Export'!AN140</f>
        <v>20324.248046875</v>
      </c>
      <c r="AG163" s="81">
        <f t="shared" si="65"/>
        <v>16742.888276110774</v>
      </c>
      <c r="AH163" s="80">
        <f t="shared" si="66"/>
        <v>1.6479220744203518</v>
      </c>
      <c r="AI163" s="83">
        <f>'Data Export'!AS140</f>
        <v>89.35</v>
      </c>
      <c r="AJ163" s="84">
        <f t="shared" si="67"/>
        <v>87.672138004302965</v>
      </c>
      <c r="AK163" s="84">
        <f t="shared" si="68"/>
        <v>46.635177352214868</v>
      </c>
      <c r="AL163" s="84">
        <f t="shared" si="69"/>
        <v>0</v>
      </c>
      <c r="AM163" s="84">
        <f>IF($B$5="No",IF($B$3='Funding Weight Adjustments'!$D$2,$B$14*N163*AI163,IF($B$3='Funding Weight Adjustments'!$E$2,$B$14*N163*AI163,IF($B$3='Funding Weight Adjustments'!$B$2,$B$15*T163*AI163+$B$16*U163*AI163,IF($B$3='Funding Weight Adjustments'!$C$2,$B$15*T163*AI163+$B$16*U163*AI163,IF($B$3='Funding Weight Adjustments'!$H$2,$B$14*N163*AI163,IF($B$3='Funding Weight Adjustments'!$I$2,$B$14*N163*AI163,IF($B$3='Funding Weight Adjustments'!$F$2,$B$15*T163*AI163+$B$16*U163*AI163,IF($B$3='Funding Weight Adjustments'!$G$2,$B$15*T163*AI163+$B$16*U163*AI163)))))))),IF($B$5="Sparsity&lt;100",IF(R163=0,0,IF($B$3='Funding Weight Adjustments'!$D$2,$B$14*N163*AI163,IF($B$3='Funding Weight Adjustments'!$E$2,$B$14*N163*AI163,IF($B$3='Funding Weight Adjustments'!$B$2,$B$15*T163*AI163+$B$16*U163*AI163,IF($B$3='Funding Weight Adjustments'!$C$2,$B$15*T163*AI163+$B$16*U163*AI163,IF($B$3='Funding Weight Adjustments'!$H$2,$B$14*N163*AI163,IF($B$3='Funding Weight Adjustments'!$I$2,$B$14*N163*AI163,IF($B$3='Funding Weight Adjustments'!$F$2,$B$15*T163*AI163+$B$16*U163*AI163,IF($B$3='Funding Weight Adjustments'!$G$2,$B$15*T163*AI163+$B$16*U163*AI163))))))))),IF($B$5="Sparsity&lt;55",IF(S163=0,0,IF($B$3='Funding Weight Adjustments'!$D$2,$B$14*N163*AI163,IF($B$3='Funding Weight Adjustments'!$E$2,$B$14*N163*AI163,IF($B$3='Funding Weight Adjustments'!$B$2,$B$15*T163*AI163+$B$16*U163*AI163,IF($B$3='Funding Weight Adjustments'!$C$2,$B$15*T163*AI163+$B$16*U163*AI163,IF($B$3='Funding Weight Adjustments'!$H$2,$B$14*N163*AI163,IF($B$3='Funding Weight Adjustments'!$I$2,$B$14*N163*AI163,IF($B$3='Funding Weight Adjustments'!$F$2,$B$15*T163*AI163+$B$16*U163*AI163,IF($B$3='Funding Weight Adjustments'!$G$2,$B$15*T163*AI163+$B$16*U163*AI163))))))))))))</f>
        <v>23.230999999999998</v>
      </c>
      <c r="AN163" s="84">
        <f t="shared" si="70"/>
        <v>20.5505</v>
      </c>
      <c r="AO163" s="84">
        <f t="shared" si="87"/>
        <v>178.08881535651784</v>
      </c>
      <c r="AP163" s="84">
        <f t="shared" si="71"/>
        <v>95.482385818313588</v>
      </c>
      <c r="AQ163" s="85">
        <f t="shared" si="72"/>
        <v>15593.923859713093</v>
      </c>
      <c r="AR163" s="86">
        <f t="shared" si="73"/>
        <v>1.5348350255623124</v>
      </c>
      <c r="AS163" s="85">
        <f>IF(AO163="-","-",IF($B$3='Funding Weight Adjustments'!$D$2,AI163*$E$14,IF($B$3='Funding Weight Adjustments'!$E$2,AP163*$E$14,IF($B$3='Funding Weight Adjustments'!$B$2,AI163*$E$14,IF(Simulation!$B$3='Funding Weight Adjustments'!$C$2,AP163*$E$14,IF($B$3='Funding Weight Adjustments'!$H$2,AI163*$E$14,IF($B$3='Funding Weight Adjustments'!$I$2,AP163*$E$14,IF($B$3='Funding Weight Adjustments'!$F$2,AI163*$E$14,IF(Simulation!$B$3='Funding Weight Adjustments'!$G$2,AP163*$E$14)))))))))</f>
        <v>184281.00462934523</v>
      </c>
      <c r="AT163" s="85">
        <f t="shared" si="74"/>
        <v>62556.998916625977</v>
      </c>
      <c r="AU163" s="85">
        <f t="shared" si="75"/>
        <v>17582.999925994875</v>
      </c>
      <c r="AV163" s="85">
        <f>IF(AO163="-","-",IF($B$3='Funding Weight Adjustments'!$D$2,AO163*$E$16,IF($B$3='Funding Weight Adjustments'!$E$2,AO163*$E$16,IF($B$3='Funding Weight Adjustments'!$B$2,AO163*$E$16,IF(Simulation!$B$3='Funding Weight Adjustments'!$C$2,AO163*$E$16,IF($B$3='Funding Weight Adjustments'!$H$2,AO163*$E$16,IF($B$3='Funding Weight Adjustments'!$I$2,AO163*$E$16,IF($B$3='Funding Weight Adjustments'!$F$2,AO163*$E$16,IF(Simulation!$B$3='Funding Weight Adjustments'!$G$2,AO163*$E$16)))))))))</f>
        <v>1532622.1025468938</v>
      </c>
      <c r="AW163" s="85">
        <f t="shared" si="76"/>
        <v>1797043.1060188599</v>
      </c>
      <c r="AX163" s="85">
        <f t="shared" si="77"/>
        <v>2156.5945538835017</v>
      </c>
      <c r="AY163" s="85">
        <f t="shared" si="78"/>
        <v>732.08892822265625</v>
      </c>
      <c r="AZ163" s="85">
        <f t="shared" si="79"/>
        <v>205.76945495605469</v>
      </c>
      <c r="BA163" s="85">
        <f t="shared" si="80"/>
        <v>17935.89353477933</v>
      </c>
      <c r="BB163" s="85">
        <f t="shared" si="81"/>
        <v>21030.346471841542</v>
      </c>
      <c r="BC163" s="85">
        <f t="shared" si="82"/>
        <v>706.09842496654164</v>
      </c>
      <c r="BD163" s="85">
        <f t="shared" si="83"/>
        <v>16225.83214202393</v>
      </c>
      <c r="BE163" s="86">
        <f t="shared" si="84"/>
        <v>1.5970307226401506</v>
      </c>
    </row>
    <row r="164" spans="1:57" x14ac:dyDescent="0.3">
      <c r="A164" s="76" t="str">
        <f>'Data Export'!A141</f>
        <v>T198</v>
      </c>
      <c r="B164" s="76" t="str">
        <f>'Data Export'!B141</f>
        <v>Stowe</v>
      </c>
      <c r="C164" s="76" t="str">
        <f>'Data Export'!C141</f>
        <v>26</v>
      </c>
      <c r="D164" s="76" t="str">
        <f>'Data Export'!D141</f>
        <v>Lamoille South SU</v>
      </c>
      <c r="E164" s="77">
        <f>'Data Export'!E141</f>
        <v>788.13</v>
      </c>
      <c r="F164" s="78">
        <f>'Data Export'!AU141</f>
        <v>8.0399999999999999E-2</v>
      </c>
      <c r="G164" s="78">
        <f>'Data Export'!AT141</f>
        <v>4</v>
      </c>
      <c r="H164" s="79">
        <f>'Data Export'!AR141</f>
        <v>63.13</v>
      </c>
      <c r="I164" s="79">
        <f t="shared" si="60"/>
        <v>312.94314880371087</v>
      </c>
      <c r="J164" s="79">
        <f>'Data Export'!AV141</f>
        <v>163.04220581054688</v>
      </c>
      <c r="K164" s="79">
        <f>'Data Export'!AW141</f>
        <v>235.46464538574219</v>
      </c>
      <c r="L164" s="78">
        <f>'Data Export'!J141</f>
        <v>6.5749086439609528E-2</v>
      </c>
      <c r="M164" s="78">
        <f>'Data Export'!K141</f>
        <v>2.0130287855863571E-2</v>
      </c>
      <c r="N164" s="76">
        <f>'Data Export'!L141</f>
        <v>0</v>
      </c>
      <c r="O164" s="77">
        <f>'Data Export'!P141</f>
        <v>0</v>
      </c>
      <c r="P164" s="77">
        <f>'Data Export'!Q141</f>
        <v>0</v>
      </c>
      <c r="Q164" s="77">
        <f>'Data Export'!R141</f>
        <v>1</v>
      </c>
      <c r="R164" s="77">
        <f t="shared" si="85"/>
        <v>1</v>
      </c>
      <c r="S164" s="77">
        <f t="shared" si="86"/>
        <v>0</v>
      </c>
      <c r="T164" s="80">
        <f>'Data Export'!Z141</f>
        <v>0</v>
      </c>
      <c r="U164" s="80">
        <f>'Data Export'!AA141</f>
        <v>0</v>
      </c>
      <c r="V164" s="81">
        <f>'Data Export'!AH141</f>
        <v>11932700</v>
      </c>
      <c r="W164" s="81">
        <f t="shared" si="61"/>
        <v>11932699.967138672</v>
      </c>
      <c r="X164" s="81">
        <f>'Data Export'!AI141</f>
        <v>76.6688232421875</v>
      </c>
      <c r="Y164" s="81">
        <f t="shared" si="62"/>
        <v>60424.999661865237</v>
      </c>
      <c r="Z164" s="81">
        <f>'Data Export'!AJ141</f>
        <v>946.068359375</v>
      </c>
      <c r="AA164" s="81">
        <f t="shared" si="63"/>
        <v>745624.85607421875</v>
      </c>
      <c r="AB164" s="81">
        <f>'Data Export'!AO141</f>
        <v>0</v>
      </c>
      <c r="AC164" s="81">
        <f t="shared" si="64"/>
        <v>0</v>
      </c>
      <c r="AD164" s="77">
        <f>'Data Export'!AK141</f>
        <v>798.94</v>
      </c>
      <c r="AE164" s="77">
        <f>'Data Export'!AL141</f>
        <v>745.45</v>
      </c>
      <c r="AF164" s="81">
        <f>'Data Export'!AN141</f>
        <v>15140.5224609375</v>
      </c>
      <c r="AG164" s="81">
        <f t="shared" si="65"/>
        <v>15007.143485229662</v>
      </c>
      <c r="AH164" s="80">
        <f t="shared" si="66"/>
        <v>1.4770810516958328</v>
      </c>
      <c r="AI164" s="83">
        <f>'Data Export'!AS141</f>
        <v>774.57999999999993</v>
      </c>
      <c r="AJ164" s="84">
        <f t="shared" si="67"/>
        <v>825.08243641357421</v>
      </c>
      <c r="AK164" s="84">
        <f t="shared" si="68"/>
        <v>197.01978482632455</v>
      </c>
      <c r="AL164" s="84">
        <f t="shared" si="69"/>
        <v>6.32</v>
      </c>
      <c r="AM164" s="84">
        <f>IF($B$5="No",IF($B$3='Funding Weight Adjustments'!$D$2,$B$14*N164*AI164,IF($B$3='Funding Weight Adjustments'!$E$2,$B$14*N164*AI164,IF($B$3='Funding Weight Adjustments'!$B$2,$B$15*T164*AI164+$B$16*U164*AI164,IF($B$3='Funding Weight Adjustments'!$C$2,$B$15*T164*AI164+$B$16*U164*AI164,IF($B$3='Funding Weight Adjustments'!$H$2,$B$14*N164*AI164,IF($B$3='Funding Weight Adjustments'!$I$2,$B$14*N164*AI164,IF($B$3='Funding Weight Adjustments'!$F$2,$B$15*T164*AI164+$B$16*U164*AI164,IF($B$3='Funding Weight Adjustments'!$G$2,$B$15*T164*AI164+$B$16*U164*AI164)))))))),IF($B$5="Sparsity&lt;100",IF(R164=0,0,IF($B$3='Funding Weight Adjustments'!$D$2,$B$14*N164*AI164,IF($B$3='Funding Weight Adjustments'!$E$2,$B$14*N164*AI164,IF($B$3='Funding Weight Adjustments'!$B$2,$B$15*T164*AI164+$B$16*U164*AI164,IF($B$3='Funding Weight Adjustments'!$C$2,$B$15*T164*AI164+$B$16*U164*AI164,IF($B$3='Funding Weight Adjustments'!$H$2,$B$14*N164*AI164,IF($B$3='Funding Weight Adjustments'!$I$2,$B$14*N164*AI164,IF($B$3='Funding Weight Adjustments'!$F$2,$B$15*T164*AI164+$B$16*U164*AI164,IF($B$3='Funding Weight Adjustments'!$G$2,$B$15*T164*AI164+$B$16*U164*AI164))))))))),IF($B$5="Sparsity&lt;55",IF(S164=0,0,IF($B$3='Funding Weight Adjustments'!$D$2,$B$14*N164*AI164,IF($B$3='Funding Weight Adjustments'!$E$2,$B$14*N164*AI164,IF($B$3='Funding Weight Adjustments'!$B$2,$B$15*T164*AI164+$B$16*U164*AI164,IF($B$3='Funding Weight Adjustments'!$C$2,$B$15*T164*AI164+$B$16*U164*AI164,IF($B$3='Funding Weight Adjustments'!$H$2,$B$14*N164*AI164,IF($B$3='Funding Weight Adjustments'!$I$2,$B$14*N164*AI164,IF($B$3='Funding Weight Adjustments'!$F$2,$B$15*T164*AI164+$B$16*U164*AI164,IF($B$3='Funding Weight Adjustments'!$G$2,$B$15*T164*AI164+$B$16*U164*AI164))))))))))))</f>
        <v>0</v>
      </c>
      <c r="AN164" s="84">
        <f t="shared" si="70"/>
        <v>85.203799999999987</v>
      </c>
      <c r="AO164" s="84">
        <f t="shared" si="87"/>
        <v>1113.6260212398988</v>
      </c>
      <c r="AP164" s="84">
        <f t="shared" si="71"/>
        <v>597.0710131597823</v>
      </c>
      <c r="AQ164" s="85">
        <f t="shared" si="72"/>
        <v>18736.590563760423</v>
      </c>
      <c r="AR164" s="86">
        <f t="shared" si="73"/>
        <v>1.8441526145433487</v>
      </c>
      <c r="AS164" s="85">
        <f>IF(AO164="-","-",IF($B$3='Funding Weight Adjustments'!$D$2,AI164*$E$14,IF($B$3='Funding Weight Adjustments'!$E$2,AP164*$E$14,IF($B$3='Funding Weight Adjustments'!$B$2,AI164*$E$14,IF(Simulation!$B$3='Funding Weight Adjustments'!$C$2,AP164*$E$14,IF($B$3='Funding Weight Adjustments'!$H$2,AI164*$E$14,IF($B$3='Funding Weight Adjustments'!$I$2,AP164*$E$14,IF($B$3='Funding Weight Adjustments'!$F$2,AI164*$E$14,IF(Simulation!$B$3='Funding Weight Adjustments'!$G$2,AP164*$E$14)))))))))</f>
        <v>1152347.0553983799</v>
      </c>
      <c r="AT164" s="85">
        <f t="shared" si="74"/>
        <v>60424.999661865237</v>
      </c>
      <c r="AU164" s="85">
        <f t="shared" si="75"/>
        <v>0</v>
      </c>
      <c r="AV164" s="85">
        <f>IF(AO164="-","-",IF($B$3='Funding Weight Adjustments'!$D$2,AO164*$E$16,IF($B$3='Funding Weight Adjustments'!$E$2,AO164*$E$16,IF($B$3='Funding Weight Adjustments'!$B$2,AO164*$E$16,IF(Simulation!$B$3='Funding Weight Adjustments'!$C$2,AO164*$E$16,IF($B$3='Funding Weight Adjustments'!$H$2,AO164*$E$16,IF($B$3='Funding Weight Adjustments'!$I$2,AO164*$E$16,IF($B$3='Funding Weight Adjustments'!$F$2,AO164*$E$16,IF(Simulation!$B$3='Funding Weight Adjustments'!$G$2,AO164*$E$16)))))))))</f>
        <v>9583801.4908843618</v>
      </c>
      <c r="AW164" s="85">
        <f t="shared" si="76"/>
        <v>10796573.545944607</v>
      </c>
      <c r="AX164" s="85">
        <f t="shared" si="77"/>
        <v>1462.12814560844</v>
      </c>
      <c r="AY164" s="85">
        <f t="shared" si="78"/>
        <v>76.6688232421875</v>
      </c>
      <c r="AZ164" s="85">
        <f t="shared" si="79"/>
        <v>0</v>
      </c>
      <c r="BA164" s="85">
        <f t="shared" si="80"/>
        <v>12160.178512281427</v>
      </c>
      <c r="BB164" s="85">
        <f t="shared" si="81"/>
        <v>13698.975481132056</v>
      </c>
      <c r="BC164" s="85">
        <f t="shared" si="82"/>
        <v>-1441.5469798054437</v>
      </c>
      <c r="BD164" s="85">
        <f t="shared" si="83"/>
        <v>16833.757573792402</v>
      </c>
      <c r="BE164" s="86">
        <f t="shared" si="84"/>
        <v>1.6568659029323229</v>
      </c>
    </row>
    <row r="165" spans="1:57" x14ac:dyDescent="0.3">
      <c r="A165" s="76" t="str">
        <f>'Data Export'!A142</f>
        <v>T199</v>
      </c>
      <c r="B165" s="76" t="str">
        <f>'Data Export'!B142</f>
        <v>Strafford</v>
      </c>
      <c r="C165" s="76" t="str">
        <f>'Data Export'!C142</f>
        <v>30</v>
      </c>
      <c r="D165" s="76" t="str">
        <f>'Data Export'!D142</f>
        <v>White River Valley SU</v>
      </c>
      <c r="E165" s="77">
        <f>'Data Export'!E142</f>
        <v>169</v>
      </c>
      <c r="F165" s="78">
        <f>'Data Export'!AU142</f>
        <v>0.11</v>
      </c>
      <c r="G165" s="78">
        <f>'Data Export'!AT142</f>
        <v>0</v>
      </c>
      <c r="H165" s="79">
        <f>'Data Export'!AR142</f>
        <v>8.5</v>
      </c>
      <c r="I165" s="79">
        <f t="shared" si="60"/>
        <v>105.18452270507811</v>
      </c>
      <c r="J165" s="79">
        <f>'Data Export'!AV142</f>
        <v>65.895477294921875</v>
      </c>
      <c r="K165" s="79">
        <f>'Data Export'!AW142</f>
        <v>0</v>
      </c>
      <c r="L165" s="78">
        <f>'Data Export'!J142</f>
        <v>0.11467401683330536</v>
      </c>
      <c r="M165" s="78">
        <f>'Data Export'!K142</f>
        <v>3.0427061021327972E-2</v>
      </c>
      <c r="N165" s="76">
        <f>'Data Export'!L142</f>
        <v>0</v>
      </c>
      <c r="O165" s="77">
        <f>'Data Export'!P142</f>
        <v>1</v>
      </c>
      <c r="P165" s="77">
        <f>'Data Export'!Q142</f>
        <v>0</v>
      </c>
      <c r="Q165" s="77">
        <f>'Data Export'!R142</f>
        <v>0</v>
      </c>
      <c r="R165" s="77">
        <f t="shared" si="85"/>
        <v>1</v>
      </c>
      <c r="S165" s="77">
        <f t="shared" si="86"/>
        <v>1</v>
      </c>
      <c r="T165" s="80">
        <f>'Data Export'!Z142</f>
        <v>0</v>
      </c>
      <c r="U165" s="80">
        <f>'Data Export'!AA142</f>
        <v>1</v>
      </c>
      <c r="V165" s="81">
        <f>'Data Export'!AH142</f>
        <v>3115531.25</v>
      </c>
      <c r="W165" s="81">
        <f t="shared" si="61"/>
        <v>3150021.037109375</v>
      </c>
      <c r="X165" s="81">
        <f>'Data Export'!AI142</f>
        <v>584.35504150390625</v>
      </c>
      <c r="Y165" s="81">
        <f t="shared" si="62"/>
        <v>98756.002014160156</v>
      </c>
      <c r="Z165" s="81">
        <f>'Data Export'!AJ142</f>
        <v>1316.236328125</v>
      </c>
      <c r="AA165" s="81">
        <f t="shared" si="63"/>
        <v>222443.939453125</v>
      </c>
      <c r="AB165" s="81">
        <f>'Data Export'!AO142</f>
        <v>204.08283996582031</v>
      </c>
      <c r="AC165" s="81">
        <f t="shared" si="64"/>
        <v>34489.999954223633</v>
      </c>
      <c r="AD165" s="77">
        <f>'Data Export'!AK142</f>
        <v>191.91999999999996</v>
      </c>
      <c r="AE165" s="77">
        <f>'Data Export'!AL142</f>
        <v>179.07</v>
      </c>
      <c r="AF165" s="81">
        <f>'Data Export'!AN142</f>
        <v>18639.177734375</v>
      </c>
      <c r="AG165" s="81">
        <f t="shared" si="65"/>
        <v>16348.78593654018</v>
      </c>
      <c r="AH165" s="80">
        <f t="shared" si="66"/>
        <v>1.6091324740689155</v>
      </c>
      <c r="AI165" s="83">
        <f>'Data Export'!AS142</f>
        <v>179.57999999999998</v>
      </c>
      <c r="AJ165" s="84">
        <f t="shared" si="67"/>
        <v>190.14595977783199</v>
      </c>
      <c r="AK165" s="84">
        <f t="shared" si="68"/>
        <v>62.120685059417717</v>
      </c>
      <c r="AL165" s="84">
        <f t="shared" si="69"/>
        <v>0</v>
      </c>
      <c r="AM165" s="84">
        <f>IF($B$5="No",IF($B$3='Funding Weight Adjustments'!$D$2,$B$14*N165*AI165,IF($B$3='Funding Weight Adjustments'!$E$2,$B$14*N165*AI165,IF($B$3='Funding Weight Adjustments'!$B$2,$B$15*T165*AI165+$B$16*U165*AI165,IF($B$3='Funding Weight Adjustments'!$C$2,$B$15*T165*AI165+$B$16*U165*AI165,IF($B$3='Funding Weight Adjustments'!$H$2,$B$14*N165*AI165,IF($B$3='Funding Weight Adjustments'!$I$2,$B$14*N165*AI165,IF($B$3='Funding Weight Adjustments'!$F$2,$B$15*T165*AI165+$B$16*U165*AI165,IF($B$3='Funding Weight Adjustments'!$G$2,$B$15*T165*AI165+$B$16*U165*AI165)))))))),IF($B$5="Sparsity&lt;100",IF(R165=0,0,IF($B$3='Funding Weight Adjustments'!$D$2,$B$14*N165*AI165,IF($B$3='Funding Weight Adjustments'!$E$2,$B$14*N165*AI165,IF($B$3='Funding Weight Adjustments'!$B$2,$B$15*T165*AI165+$B$16*U165*AI165,IF($B$3='Funding Weight Adjustments'!$C$2,$B$15*T165*AI165+$B$16*U165*AI165,IF($B$3='Funding Weight Adjustments'!$H$2,$B$14*N165*AI165,IF($B$3='Funding Weight Adjustments'!$I$2,$B$14*N165*AI165,IF($B$3='Funding Weight Adjustments'!$F$2,$B$15*T165*AI165+$B$16*U165*AI165,IF($B$3='Funding Weight Adjustments'!$G$2,$B$15*T165*AI165+$B$16*U165*AI165))))))))),IF($B$5="Sparsity&lt;55",IF(S165=0,0,IF($B$3='Funding Weight Adjustments'!$D$2,$B$14*N165*AI165,IF($B$3='Funding Weight Adjustments'!$E$2,$B$14*N165*AI165,IF($B$3='Funding Weight Adjustments'!$B$2,$B$15*T165*AI165+$B$16*U165*AI165,IF($B$3='Funding Weight Adjustments'!$C$2,$B$15*T165*AI165+$B$16*U165*AI165,IF($B$3='Funding Weight Adjustments'!$H$2,$B$14*N165*AI165,IF($B$3='Funding Weight Adjustments'!$I$2,$B$14*N165*AI165,IF($B$3='Funding Weight Adjustments'!$F$2,$B$15*T165*AI165+$B$16*U165*AI165,IF($B$3='Funding Weight Adjustments'!$G$2,$B$15*T165*AI165+$B$16*U165*AI165))))))))))))</f>
        <v>21.549599999999998</v>
      </c>
      <c r="AN165" s="84">
        <f t="shared" si="70"/>
        <v>41.303399999999996</v>
      </c>
      <c r="AO165" s="84">
        <f t="shared" si="87"/>
        <v>315.11964483724972</v>
      </c>
      <c r="AP165" s="84">
        <f t="shared" si="71"/>
        <v>168.95151695543595</v>
      </c>
      <c r="AQ165" s="85">
        <f t="shared" si="72"/>
        <v>17327.912471057905</v>
      </c>
      <c r="AR165" s="86">
        <f t="shared" si="73"/>
        <v>1.7055031959702662</v>
      </c>
      <c r="AS165" s="85">
        <f>IF(AO165="-","-",IF($B$3='Funding Weight Adjustments'!$D$2,AI165*$E$14,IF($B$3='Funding Weight Adjustments'!$E$2,AP165*$E$14,IF($B$3='Funding Weight Adjustments'!$B$2,AI165*$E$14,IF(Simulation!$B$3='Funding Weight Adjustments'!$C$2,AP165*$E$14,IF($B$3='Funding Weight Adjustments'!$H$2,AI165*$E$14,IF($B$3='Funding Weight Adjustments'!$I$2,AP165*$E$14,IF($B$3='Funding Weight Adjustments'!$F$2,AI165*$E$14,IF(Simulation!$B$3='Funding Weight Adjustments'!$G$2,AP165*$E$14)))))))))</f>
        <v>326076.42772399139</v>
      </c>
      <c r="AT165" s="85">
        <f t="shared" si="74"/>
        <v>98756.002014160156</v>
      </c>
      <c r="AU165" s="85">
        <f t="shared" si="75"/>
        <v>34489.999954223633</v>
      </c>
      <c r="AV165" s="85">
        <f>IF(AO165="-","-",IF($B$3='Funding Weight Adjustments'!$D$2,AO165*$E$16,IF($B$3='Funding Weight Adjustments'!$E$2,AO165*$E$16,IF($B$3='Funding Weight Adjustments'!$B$2,AO165*$E$16,IF(Simulation!$B$3='Funding Weight Adjustments'!$C$2,AO165*$E$16,IF($B$3='Funding Weight Adjustments'!$H$2,AO165*$E$16,IF($B$3='Funding Weight Adjustments'!$I$2,AO165*$E$16,IF($B$3='Funding Weight Adjustments'!$F$2,AO165*$E$16,IF(Simulation!$B$3='Funding Weight Adjustments'!$G$2,AO165*$E$16)))))))))</f>
        <v>2711901.540012239</v>
      </c>
      <c r="AW165" s="85">
        <f t="shared" si="76"/>
        <v>3171223.969704614</v>
      </c>
      <c r="AX165" s="85">
        <f t="shared" si="77"/>
        <v>1929.4463178934402</v>
      </c>
      <c r="AY165" s="85">
        <f t="shared" si="78"/>
        <v>584.35504150390625</v>
      </c>
      <c r="AZ165" s="85">
        <f t="shared" si="79"/>
        <v>204.08283996582031</v>
      </c>
      <c r="BA165" s="85">
        <f t="shared" si="80"/>
        <v>16046.754674628633</v>
      </c>
      <c r="BB165" s="85">
        <f t="shared" si="81"/>
        <v>18764.6388739918</v>
      </c>
      <c r="BC165" s="85">
        <f t="shared" si="82"/>
        <v>125.46113961680021</v>
      </c>
      <c r="BD165" s="85">
        <f t="shared" si="83"/>
        <v>17453.409613535958</v>
      </c>
      <c r="BE165" s="86">
        <f t="shared" si="84"/>
        <v>1.7178552769228306</v>
      </c>
    </row>
    <row r="166" spans="1:57" x14ac:dyDescent="0.3">
      <c r="A166" s="76" t="str">
        <f>'Data Export'!A143</f>
        <v>T200</v>
      </c>
      <c r="B166" s="76" t="str">
        <f>'Data Export'!B143</f>
        <v>Stratton</v>
      </c>
      <c r="C166" s="76" t="str">
        <f>'Data Export'!C143</f>
        <v>46</v>
      </c>
      <c r="D166" s="76" t="str">
        <f>'Data Export'!D143</f>
        <v>Windham Central SU</v>
      </c>
      <c r="E166" s="77">
        <f>'Data Export'!E143</f>
        <v>49</v>
      </c>
      <c r="F166" s="78">
        <f>'Data Export'!AU143</f>
        <v>0</v>
      </c>
      <c r="G166" s="78">
        <f>'Data Export'!AT143</f>
        <v>0</v>
      </c>
      <c r="H166" s="79">
        <f>'Data Export'!AR143</f>
        <v>2</v>
      </c>
      <c r="I166" s="79">
        <f t="shared" si="60"/>
        <v>14.494697856903077</v>
      </c>
      <c r="J166" s="79">
        <f>'Data Export'!AV143</f>
        <v>6.5659847259521484</v>
      </c>
      <c r="K166" s="79">
        <f>'Data Export'!AW143</f>
        <v>7.9893174171447754</v>
      </c>
      <c r="L166" s="78">
        <f>'Data Export'!J143</f>
        <v>6.4438760280609131E-2</v>
      </c>
      <c r="M166" s="78">
        <f>'Data Export'!K143</f>
        <v>5.7718716561794281E-2</v>
      </c>
      <c r="N166" s="76">
        <f>'Data Export'!L143</f>
        <v>1</v>
      </c>
      <c r="O166" s="77">
        <f>'Data Export'!P143</f>
        <v>1</v>
      </c>
      <c r="P166" s="77">
        <f>'Data Export'!Q143</f>
        <v>0</v>
      </c>
      <c r="Q166" s="77">
        <f>'Data Export'!R143</f>
        <v>0</v>
      </c>
      <c r="R166" s="77">
        <f t="shared" si="85"/>
        <v>1</v>
      </c>
      <c r="S166" s="77">
        <f t="shared" si="86"/>
        <v>1</v>
      </c>
      <c r="T166" s="80">
        <f>'Data Export'!Z143</f>
        <v>0</v>
      </c>
      <c r="U166" s="80">
        <f>'Data Export'!AA143</f>
        <v>0</v>
      </c>
      <c r="V166" s="81">
        <f>'Data Export'!AH143</f>
        <v>690592</v>
      </c>
      <c r="W166" s="81">
        <f t="shared" si="61"/>
        <v>690591.9794921875</v>
      </c>
      <c r="X166" s="81">
        <f>'Data Export'!AI143</f>
        <v>999.71429443359375</v>
      </c>
      <c r="Y166" s="81">
        <f t="shared" si="62"/>
        <v>48986.000427246094</v>
      </c>
      <c r="Z166" s="81">
        <f>'Data Export'!AJ143</f>
        <v>4374.2236328125</v>
      </c>
      <c r="AA166" s="81">
        <f t="shared" si="63"/>
        <v>214336.9580078125</v>
      </c>
      <c r="AB166" s="81">
        <f>'Data Export'!AO143</f>
        <v>0</v>
      </c>
      <c r="AC166" s="81">
        <f t="shared" si="64"/>
        <v>0</v>
      </c>
      <c r="AD166" s="77">
        <f>'Data Export'!AK143</f>
        <v>32.01</v>
      </c>
      <c r="AE166" s="77">
        <f>'Data Export'!AL143</f>
        <v>29.87</v>
      </c>
      <c r="AF166" s="81">
        <f>'Data Export'!AN143</f>
        <v>14093.7138671875</v>
      </c>
      <c r="AG166" s="81">
        <f t="shared" si="65"/>
        <v>15944.259172560262</v>
      </c>
      <c r="AH166" s="80">
        <f t="shared" si="66"/>
        <v>1.5693168476929391</v>
      </c>
      <c r="AI166" s="83">
        <f>'Data Export'!AS143</f>
        <v>31.05</v>
      </c>
      <c r="AJ166" s="84">
        <f t="shared" si="67"/>
        <v>33.078039970397946</v>
      </c>
      <c r="AK166" s="84">
        <f t="shared" si="68"/>
        <v>0</v>
      </c>
      <c r="AL166" s="84">
        <f t="shared" si="69"/>
        <v>0</v>
      </c>
      <c r="AM166" s="84">
        <f>IF($B$5="No",IF($B$3='Funding Weight Adjustments'!$D$2,$B$14*N166*AI166,IF($B$3='Funding Weight Adjustments'!$E$2,$B$14*N166*AI166,IF($B$3='Funding Weight Adjustments'!$B$2,$B$15*T166*AI166+$B$16*U166*AI166,IF($B$3='Funding Weight Adjustments'!$C$2,$B$15*T166*AI166+$B$16*U166*AI166,IF($B$3='Funding Weight Adjustments'!$H$2,$B$14*N166*AI166,IF($B$3='Funding Weight Adjustments'!$I$2,$B$14*N166*AI166,IF($B$3='Funding Weight Adjustments'!$F$2,$B$15*T166*AI166+$B$16*U166*AI166,IF($B$3='Funding Weight Adjustments'!$G$2,$B$15*T166*AI166+$B$16*U166*AI166)))))))),IF($B$5="Sparsity&lt;100",IF(R166=0,0,IF($B$3='Funding Weight Adjustments'!$D$2,$B$14*N166*AI166,IF($B$3='Funding Weight Adjustments'!$E$2,$B$14*N166*AI166,IF($B$3='Funding Weight Adjustments'!$B$2,$B$15*T166*AI166+$B$16*U166*AI166,IF($B$3='Funding Weight Adjustments'!$C$2,$B$15*T166*AI166+$B$16*U166*AI166,IF($B$3='Funding Weight Adjustments'!$H$2,$B$14*N166*AI166,IF($B$3='Funding Weight Adjustments'!$I$2,$B$14*N166*AI166,IF($B$3='Funding Weight Adjustments'!$F$2,$B$15*T166*AI166+$B$16*U166*AI166,IF($B$3='Funding Weight Adjustments'!$G$2,$B$15*T166*AI166+$B$16*U166*AI166))))))))),IF($B$5="Sparsity&lt;55",IF(S166=0,0,IF($B$3='Funding Weight Adjustments'!$D$2,$B$14*N166*AI166,IF($B$3='Funding Weight Adjustments'!$E$2,$B$14*N166*AI166,IF($B$3='Funding Weight Adjustments'!$B$2,$B$15*T166*AI166+$B$16*U166*AI166,IF($B$3='Funding Weight Adjustments'!$C$2,$B$15*T166*AI166+$B$16*U166*AI166,IF($B$3='Funding Weight Adjustments'!$H$2,$B$14*N166*AI166,IF($B$3='Funding Weight Adjustments'!$I$2,$B$14*N166*AI166,IF($B$3='Funding Weight Adjustments'!$F$2,$B$15*T166*AI166+$B$16*U166*AI166,IF($B$3='Funding Weight Adjustments'!$G$2,$B$15*T166*AI166+$B$16*U166*AI166))))))))))))</f>
        <v>0</v>
      </c>
      <c r="AN166" s="84">
        <f t="shared" si="70"/>
        <v>7.1415000000000006</v>
      </c>
      <c r="AO166" s="84">
        <f t="shared" si="87"/>
        <v>40.219539970397946</v>
      </c>
      <c r="AP166" s="84">
        <f t="shared" si="71"/>
        <v>21.563721591391182</v>
      </c>
      <c r="AQ166" s="85">
        <f t="shared" si="72"/>
        <v>22085.938156171931</v>
      </c>
      <c r="AR166" s="86">
        <f t="shared" si="73"/>
        <v>2.1738128106468437</v>
      </c>
      <c r="AS166" s="85">
        <f>IF(AO166="-","-",IF($B$3='Funding Weight Adjustments'!$D$2,AI166*$E$14,IF($B$3='Funding Weight Adjustments'!$E$2,AP166*$E$14,IF($B$3='Funding Weight Adjustments'!$B$2,AI166*$E$14,IF(Simulation!$B$3='Funding Weight Adjustments'!$C$2,AP166*$E$14,IF($B$3='Funding Weight Adjustments'!$H$2,AI166*$E$14,IF($B$3='Funding Weight Adjustments'!$I$2,AP166*$E$14,IF($B$3='Funding Weight Adjustments'!$F$2,AI166*$E$14,IF(Simulation!$B$3='Funding Weight Adjustments'!$G$2,AP166*$E$14)))))))))</f>
        <v>41617.982671384983</v>
      </c>
      <c r="AT166" s="85">
        <f t="shared" si="74"/>
        <v>48986.000427246094</v>
      </c>
      <c r="AU166" s="85">
        <f t="shared" si="75"/>
        <v>0</v>
      </c>
      <c r="AV166" s="85">
        <f>IF(AO166="-","-",IF($B$3='Funding Weight Adjustments'!$D$2,AO166*$E$16,IF($B$3='Funding Weight Adjustments'!$E$2,AO166*$E$16,IF($B$3='Funding Weight Adjustments'!$B$2,AO166*$E$16,IF(Simulation!$B$3='Funding Weight Adjustments'!$C$2,AO166*$E$16,IF($B$3='Funding Weight Adjustments'!$H$2,AO166*$E$16,IF($B$3='Funding Weight Adjustments'!$I$2,AO166*$E$16,IF($B$3='Funding Weight Adjustments'!$F$2,AO166*$E$16,IF(Simulation!$B$3='Funding Weight Adjustments'!$G$2,AO166*$E$16)))))))))</f>
        <v>346127.04784126766</v>
      </c>
      <c r="AW166" s="85">
        <f t="shared" si="76"/>
        <v>436731.03093989874</v>
      </c>
      <c r="AX166" s="85">
        <f t="shared" si="77"/>
        <v>849.34658513030581</v>
      </c>
      <c r="AY166" s="85">
        <f t="shared" si="78"/>
        <v>999.71429443359375</v>
      </c>
      <c r="AZ166" s="85">
        <f t="shared" si="79"/>
        <v>0</v>
      </c>
      <c r="BA166" s="85">
        <f t="shared" si="80"/>
        <v>7063.8173028830133</v>
      </c>
      <c r="BB166" s="85">
        <f t="shared" si="81"/>
        <v>8912.8781824469133</v>
      </c>
      <c r="BC166" s="85">
        <f t="shared" si="82"/>
        <v>-5180.8356847405867</v>
      </c>
      <c r="BD166" s="85">
        <f t="shared" si="83"/>
        <v>10313.343732877351</v>
      </c>
      <c r="BE166" s="86">
        <f t="shared" si="84"/>
        <v>1.0150928870942275</v>
      </c>
    </row>
    <row r="167" spans="1:57" x14ac:dyDescent="0.3">
      <c r="A167" s="76" t="str">
        <f>'Data Export'!A144</f>
        <v>T202</v>
      </c>
      <c r="B167" s="76" t="str">
        <f>'Data Export'!B144</f>
        <v>Sunderland</v>
      </c>
      <c r="C167" s="76" t="str">
        <f>'Data Export'!C144</f>
        <v>6</v>
      </c>
      <c r="D167" s="76" t="str">
        <f>'Data Export'!D144</f>
        <v>Bennington-Rutland SU</v>
      </c>
      <c r="E167" s="77">
        <f>'Data Export'!E144</f>
        <v>163.76999999999998</v>
      </c>
      <c r="F167" s="78">
        <f>'Data Export'!AU144</f>
        <v>5.8900000000000001E-2</v>
      </c>
      <c r="G167" s="78">
        <f>'Data Export'!AT144</f>
        <v>0</v>
      </c>
      <c r="H167" s="79">
        <f>'Data Export'!AR144</f>
        <v>15.38</v>
      </c>
      <c r="I167" s="79">
        <f t="shared" si="60"/>
        <v>120.78397811889647</v>
      </c>
      <c r="J167" s="79">
        <f>'Data Export'!AV144</f>
        <v>20.856021881103516</v>
      </c>
      <c r="K167" s="79">
        <f>'Data Export'!AW144</f>
        <v>0</v>
      </c>
      <c r="L167" s="78">
        <f>'Data Export'!J144</f>
        <v>3.5156071186065674E-2</v>
      </c>
      <c r="M167" s="78">
        <f>'Data Export'!K144</f>
        <v>3.10390405356884E-2</v>
      </c>
      <c r="N167" s="76">
        <f>'Data Export'!L144</f>
        <v>0</v>
      </c>
      <c r="O167" s="77">
        <f>'Data Export'!P144</f>
        <v>1</v>
      </c>
      <c r="P167" s="77">
        <f>'Data Export'!Q144</f>
        <v>0</v>
      </c>
      <c r="Q167" s="77">
        <f>'Data Export'!R144</f>
        <v>0</v>
      </c>
      <c r="R167" s="77">
        <f t="shared" si="85"/>
        <v>1</v>
      </c>
      <c r="S167" s="77">
        <f t="shared" si="86"/>
        <v>1</v>
      </c>
      <c r="T167" s="80">
        <f>'Data Export'!Z144</f>
        <v>1</v>
      </c>
      <c r="U167" s="80">
        <f>'Data Export'!AA144</f>
        <v>0</v>
      </c>
      <c r="V167" s="81">
        <f>'Data Export'!AH144</f>
        <v>2709521</v>
      </c>
      <c r="W167" s="81">
        <f t="shared" si="61"/>
        <v>2724512.9049609373</v>
      </c>
      <c r="X167" s="81">
        <f>'Data Export'!AI144</f>
        <v>1396.2874755859375</v>
      </c>
      <c r="Y167" s="81">
        <f t="shared" si="62"/>
        <v>228669.99987670896</v>
      </c>
      <c r="Z167" s="81">
        <f>'Data Export'!AJ144</f>
        <v>7541.24609375</v>
      </c>
      <c r="AA167" s="81">
        <f t="shared" si="63"/>
        <v>1235029.8727734373</v>
      </c>
      <c r="AB167" s="81">
        <f>'Data Export'!AO144</f>
        <v>91.543014526367188</v>
      </c>
      <c r="AC167" s="81">
        <f t="shared" si="64"/>
        <v>14991.999488983152</v>
      </c>
      <c r="AD167" s="77">
        <f>'Data Export'!AK144</f>
        <v>158.63000000000002</v>
      </c>
      <c r="AE167" s="77">
        <f>'Data Export'!AL144</f>
        <v>148.01</v>
      </c>
      <c r="AF167" s="81">
        <f>'Data Export'!AN144</f>
        <v>16636.21484375</v>
      </c>
      <c r="AG167" s="81">
        <f t="shared" si="65"/>
        <v>10063.394582714007</v>
      </c>
      <c r="AH167" s="80">
        <f t="shared" si="66"/>
        <v>0.99049159278681165</v>
      </c>
      <c r="AI167" s="83">
        <f>'Data Export'!AS144</f>
        <v>157.01999999999998</v>
      </c>
      <c r="AJ167" s="84">
        <f t="shared" si="67"/>
        <v>153.51168503265379</v>
      </c>
      <c r="AK167" s="84">
        <f t="shared" si="68"/>
        <v>26.854259597817226</v>
      </c>
      <c r="AL167" s="84">
        <f t="shared" si="69"/>
        <v>0</v>
      </c>
      <c r="AM167" s="84">
        <f>IF($B$5="No",IF($B$3='Funding Weight Adjustments'!$D$2,$B$14*N167*AI167,IF($B$3='Funding Weight Adjustments'!$E$2,$B$14*N167*AI167,IF($B$3='Funding Weight Adjustments'!$B$2,$B$15*T167*AI167+$B$16*U167*AI167,IF($B$3='Funding Weight Adjustments'!$C$2,$B$15*T167*AI167+$B$16*U167*AI167,IF($B$3='Funding Weight Adjustments'!$H$2,$B$14*N167*AI167,IF($B$3='Funding Weight Adjustments'!$I$2,$B$14*N167*AI167,IF($B$3='Funding Weight Adjustments'!$F$2,$B$15*T167*AI167+$B$16*U167*AI167,IF($B$3='Funding Weight Adjustments'!$G$2,$B$15*T167*AI167+$B$16*U167*AI167)))))))),IF($B$5="Sparsity&lt;100",IF(R167=0,0,IF($B$3='Funding Weight Adjustments'!$D$2,$B$14*N167*AI167,IF($B$3='Funding Weight Adjustments'!$E$2,$B$14*N167*AI167,IF($B$3='Funding Weight Adjustments'!$B$2,$B$15*T167*AI167+$B$16*U167*AI167,IF($B$3='Funding Weight Adjustments'!$C$2,$B$15*T167*AI167+$B$16*U167*AI167,IF($B$3='Funding Weight Adjustments'!$H$2,$B$14*N167*AI167,IF($B$3='Funding Weight Adjustments'!$I$2,$B$14*N167*AI167,IF($B$3='Funding Weight Adjustments'!$F$2,$B$15*T167*AI167+$B$16*U167*AI167,IF($B$3='Funding Weight Adjustments'!$G$2,$B$15*T167*AI167+$B$16*U167*AI167))))))))),IF($B$5="Sparsity&lt;55",IF(S167=0,0,IF($B$3='Funding Weight Adjustments'!$D$2,$B$14*N167*AI167,IF($B$3='Funding Weight Adjustments'!$E$2,$B$14*N167*AI167,IF($B$3='Funding Weight Adjustments'!$B$2,$B$15*T167*AI167+$B$16*U167*AI167,IF($B$3='Funding Weight Adjustments'!$C$2,$B$15*T167*AI167+$B$16*U167*AI167,IF($B$3='Funding Weight Adjustments'!$H$2,$B$14*N167*AI167,IF($B$3='Funding Weight Adjustments'!$I$2,$B$14*N167*AI167,IF($B$3='Funding Weight Adjustments'!$F$2,$B$15*T167*AI167+$B$16*U167*AI167,IF($B$3='Funding Weight Adjustments'!$G$2,$B$15*T167*AI167+$B$16*U167*AI167))))))))))))</f>
        <v>40.825199999999995</v>
      </c>
      <c r="AN167" s="84">
        <f t="shared" si="70"/>
        <v>36.114599999999996</v>
      </c>
      <c r="AO167" s="84">
        <f t="shared" si="87"/>
        <v>257.305744630471</v>
      </c>
      <c r="AP167" s="84">
        <f t="shared" si="71"/>
        <v>137.9545724580841</v>
      </c>
      <c r="AQ167" s="85">
        <f t="shared" si="72"/>
        <v>10796.909487288376</v>
      </c>
      <c r="AR167" s="86">
        <f t="shared" si="73"/>
        <v>1.0626879416622417</v>
      </c>
      <c r="AS167" s="85">
        <f>IF(AO167="-","-",IF($B$3='Funding Weight Adjustments'!$D$2,AI167*$E$14,IF($B$3='Funding Weight Adjustments'!$E$2,AP167*$E$14,IF($B$3='Funding Weight Adjustments'!$B$2,AI167*$E$14,IF(Simulation!$B$3='Funding Weight Adjustments'!$C$2,AP167*$E$14,IF($B$3='Funding Weight Adjustments'!$H$2,AI167*$E$14,IF($B$3='Funding Weight Adjustments'!$I$2,AP167*$E$14,IF($B$3='Funding Weight Adjustments'!$F$2,AI167*$E$14,IF(Simulation!$B$3='Funding Weight Adjustments'!$G$2,AP167*$E$14)))))))))</f>
        <v>266252.32484410232</v>
      </c>
      <c r="AT167" s="85">
        <f t="shared" si="74"/>
        <v>228669.99987670896</v>
      </c>
      <c r="AU167" s="85">
        <f t="shared" si="75"/>
        <v>14991.999488983152</v>
      </c>
      <c r="AV167" s="85">
        <f>IF(AO167="-","-",IF($B$3='Funding Weight Adjustments'!$D$2,AO167*$E$16,IF($B$3='Funding Weight Adjustments'!$E$2,AO167*$E$16,IF($B$3='Funding Weight Adjustments'!$B$2,AO167*$E$16,IF(Simulation!$B$3='Funding Weight Adjustments'!$C$2,AO167*$E$16,IF($B$3='Funding Weight Adjustments'!$H$2,AO167*$E$16,IF($B$3='Funding Weight Adjustments'!$I$2,AO167*$E$16,IF($B$3='Funding Weight Adjustments'!$F$2,AO167*$E$16,IF(Simulation!$B$3='Funding Weight Adjustments'!$G$2,AO167*$E$16)))))))))</f>
        <v>2214358.4398800582</v>
      </c>
      <c r="AW167" s="85">
        <f t="shared" si="76"/>
        <v>2724272.7640898526</v>
      </c>
      <c r="AX167" s="85">
        <f t="shared" si="77"/>
        <v>1625.7698286871976</v>
      </c>
      <c r="AY167" s="85">
        <f t="shared" si="78"/>
        <v>1396.2874755859375</v>
      </c>
      <c r="AZ167" s="85">
        <f t="shared" si="79"/>
        <v>91.543014526367188</v>
      </c>
      <c r="BA167" s="85">
        <f t="shared" si="80"/>
        <v>13521.14819490785</v>
      </c>
      <c r="BB167" s="85">
        <f t="shared" si="81"/>
        <v>16634.748513707353</v>
      </c>
      <c r="BC167" s="85">
        <f t="shared" si="82"/>
        <v>-1.4663300426473143</v>
      </c>
      <c r="BD167" s="85">
        <f t="shared" si="83"/>
        <v>10795.168763028167</v>
      </c>
      <c r="BE167" s="86">
        <f t="shared" si="84"/>
        <v>1.0625166105342683</v>
      </c>
    </row>
    <row r="168" spans="1:57" x14ac:dyDescent="0.3">
      <c r="A168" s="76" t="str">
        <f>'Data Export'!A145</f>
        <v>T203</v>
      </c>
      <c r="B168" s="76" t="str">
        <f>'Data Export'!B145</f>
        <v>Sutton</v>
      </c>
      <c r="C168" s="76" t="str">
        <f>'Data Export'!C145</f>
        <v>8</v>
      </c>
      <c r="D168" s="76" t="str">
        <f>'Data Export'!D145</f>
        <v>Caledonia North SU</v>
      </c>
      <c r="E168" s="77">
        <f>'Data Export'!E145</f>
        <v>156</v>
      </c>
      <c r="F168" s="78">
        <f>'Data Export'!AU145</f>
        <v>0.28249999999999997</v>
      </c>
      <c r="G168" s="78">
        <f>'Data Export'!AT145</f>
        <v>0</v>
      </c>
      <c r="H168" s="79">
        <f>'Data Export'!AR145</f>
        <v>9.52</v>
      </c>
      <c r="I168" s="79">
        <f t="shared" si="60"/>
        <v>93.998438110351557</v>
      </c>
      <c r="J168" s="79">
        <f>'Data Export'!AV145</f>
        <v>40.741561889648438</v>
      </c>
      <c r="K168" s="79">
        <f>'Data Export'!AW145</f>
        <v>0</v>
      </c>
      <c r="L168" s="78">
        <f>'Data Export'!J145</f>
        <v>0.12279323488473892</v>
      </c>
      <c r="M168" s="78">
        <f>'Data Export'!K145</f>
        <v>5.1201868802309036E-2</v>
      </c>
      <c r="N168" s="76">
        <f>'Data Export'!L145</f>
        <v>0</v>
      </c>
      <c r="O168" s="77">
        <f>'Data Export'!P145</f>
        <v>1</v>
      </c>
      <c r="P168" s="77">
        <f>'Data Export'!Q145</f>
        <v>0</v>
      </c>
      <c r="Q168" s="77">
        <f>'Data Export'!R145</f>
        <v>0</v>
      </c>
      <c r="R168" s="77">
        <f t="shared" si="85"/>
        <v>1</v>
      </c>
      <c r="S168" s="77">
        <f t="shared" si="86"/>
        <v>1</v>
      </c>
      <c r="T168" s="80">
        <f>'Data Export'!Z145</f>
        <v>0</v>
      </c>
      <c r="U168" s="80">
        <f>'Data Export'!AA145</f>
        <v>1</v>
      </c>
      <c r="V168" s="81">
        <f>'Data Export'!AH145</f>
        <v>2720304.75</v>
      </c>
      <c r="W168" s="81">
        <f t="shared" si="61"/>
        <v>2720573.8828125</v>
      </c>
      <c r="X168" s="81">
        <f>'Data Export'!AI145</f>
        <v>437.85256958007813</v>
      </c>
      <c r="Y168" s="81">
        <f t="shared" si="62"/>
        <v>68305.000854492188</v>
      </c>
      <c r="Z168" s="81">
        <f>'Data Export'!AJ145</f>
        <v>812.1796875</v>
      </c>
      <c r="AA168" s="81">
        <f t="shared" si="63"/>
        <v>126700.03125</v>
      </c>
      <c r="AB168" s="81">
        <f>'Data Export'!AO145</f>
        <v>1.7243589162826538</v>
      </c>
      <c r="AC168" s="81">
        <f t="shared" si="64"/>
        <v>268.99999094009399</v>
      </c>
      <c r="AD168" s="77">
        <f>'Data Export'!AK145</f>
        <v>157.07999999999998</v>
      </c>
      <c r="AE168" s="77">
        <f>'Data Export'!AL145</f>
        <v>146.56</v>
      </c>
      <c r="AF168" s="81">
        <f>'Data Export'!AN145</f>
        <v>17439.576171875</v>
      </c>
      <c r="AG168" s="81">
        <f t="shared" si="65"/>
        <v>17698.375078892605</v>
      </c>
      <c r="AH168" s="80">
        <f t="shared" si="66"/>
        <v>1.7419660510721067</v>
      </c>
      <c r="AI168" s="83">
        <f>'Data Export'!AS145</f>
        <v>144.26</v>
      </c>
      <c r="AJ168" s="84">
        <f t="shared" si="67"/>
        <v>148.48975923461913</v>
      </c>
      <c r="AK168" s="84">
        <f t="shared" si="68"/>
        <v>124.58662024182632</v>
      </c>
      <c r="AL168" s="84">
        <f t="shared" si="69"/>
        <v>0</v>
      </c>
      <c r="AM168" s="84">
        <f>IF($B$5="No",IF($B$3='Funding Weight Adjustments'!$D$2,$B$14*N168*AI168,IF($B$3='Funding Weight Adjustments'!$E$2,$B$14*N168*AI168,IF($B$3='Funding Weight Adjustments'!$B$2,$B$15*T168*AI168+$B$16*U168*AI168,IF($B$3='Funding Weight Adjustments'!$C$2,$B$15*T168*AI168+$B$16*U168*AI168,IF($B$3='Funding Weight Adjustments'!$H$2,$B$14*N168*AI168,IF($B$3='Funding Weight Adjustments'!$I$2,$B$14*N168*AI168,IF($B$3='Funding Weight Adjustments'!$F$2,$B$15*T168*AI168+$B$16*U168*AI168,IF($B$3='Funding Weight Adjustments'!$G$2,$B$15*T168*AI168+$B$16*U168*AI168)))))))),IF($B$5="Sparsity&lt;100",IF(R168=0,0,IF($B$3='Funding Weight Adjustments'!$D$2,$B$14*N168*AI168,IF($B$3='Funding Weight Adjustments'!$E$2,$B$14*N168*AI168,IF($B$3='Funding Weight Adjustments'!$B$2,$B$15*T168*AI168+$B$16*U168*AI168,IF($B$3='Funding Weight Adjustments'!$C$2,$B$15*T168*AI168+$B$16*U168*AI168,IF($B$3='Funding Weight Adjustments'!$H$2,$B$14*N168*AI168,IF($B$3='Funding Weight Adjustments'!$I$2,$B$14*N168*AI168,IF($B$3='Funding Weight Adjustments'!$F$2,$B$15*T168*AI168+$B$16*U168*AI168,IF($B$3='Funding Weight Adjustments'!$G$2,$B$15*T168*AI168+$B$16*U168*AI168))))))))),IF($B$5="Sparsity&lt;55",IF(S168=0,0,IF($B$3='Funding Weight Adjustments'!$D$2,$B$14*N168*AI168,IF($B$3='Funding Weight Adjustments'!$E$2,$B$14*N168*AI168,IF($B$3='Funding Weight Adjustments'!$B$2,$B$15*T168*AI168+$B$16*U168*AI168,IF($B$3='Funding Weight Adjustments'!$C$2,$B$15*T168*AI168+$B$16*U168*AI168,IF($B$3='Funding Weight Adjustments'!$H$2,$B$14*N168*AI168,IF($B$3='Funding Weight Adjustments'!$I$2,$B$14*N168*AI168,IF($B$3='Funding Weight Adjustments'!$F$2,$B$15*T168*AI168+$B$16*U168*AI168,IF($B$3='Funding Weight Adjustments'!$G$2,$B$15*T168*AI168+$B$16*U168*AI168))))))))))))</f>
        <v>17.311199999999999</v>
      </c>
      <c r="AN168" s="84">
        <f t="shared" si="70"/>
        <v>33.1798</v>
      </c>
      <c r="AO168" s="84">
        <f t="shared" si="87"/>
        <v>323.56737947644547</v>
      </c>
      <c r="AP168" s="84">
        <f t="shared" si="71"/>
        <v>173.4807730824738</v>
      </c>
      <c r="AQ168" s="85">
        <f t="shared" si="72"/>
        <v>14951.938508651658</v>
      </c>
      <c r="AR168" s="86">
        <f t="shared" si="73"/>
        <v>1.4716474910090214</v>
      </c>
      <c r="AS168" s="85">
        <f>IF(AO168="-","-",IF($B$3='Funding Weight Adjustments'!$D$2,AI168*$E$14,IF($B$3='Funding Weight Adjustments'!$E$2,AP168*$E$14,IF($B$3='Funding Weight Adjustments'!$B$2,AI168*$E$14,IF(Simulation!$B$3='Funding Weight Adjustments'!$C$2,AP168*$E$14,IF($B$3='Funding Weight Adjustments'!$H$2,AI168*$E$14,IF($B$3='Funding Weight Adjustments'!$I$2,AP168*$E$14,IF($B$3='Funding Weight Adjustments'!$F$2,AI168*$E$14,IF(Simulation!$B$3='Funding Weight Adjustments'!$G$2,AP168*$E$14)))))))))</f>
        <v>334817.89204917446</v>
      </c>
      <c r="AT168" s="85">
        <f t="shared" si="74"/>
        <v>68305.000854492188</v>
      </c>
      <c r="AU168" s="85">
        <f t="shared" si="75"/>
        <v>268.99999094009399</v>
      </c>
      <c r="AV168" s="85">
        <f>IF(AO168="-","-",IF($B$3='Funding Weight Adjustments'!$D$2,AO168*$E$16,IF($B$3='Funding Weight Adjustments'!$E$2,AO168*$E$16,IF($B$3='Funding Weight Adjustments'!$B$2,AO168*$E$16,IF(Simulation!$B$3='Funding Weight Adjustments'!$C$2,AO168*$E$16,IF($B$3='Funding Weight Adjustments'!$H$2,AO168*$E$16,IF($B$3='Funding Weight Adjustments'!$I$2,AO168*$E$16,IF($B$3='Funding Weight Adjustments'!$F$2,AO168*$E$16,IF(Simulation!$B$3='Funding Weight Adjustments'!$G$2,AO168*$E$16)))))))))</f>
        <v>2784602.2584631047</v>
      </c>
      <c r="AW168" s="85">
        <f t="shared" si="76"/>
        <v>3187994.1513577113</v>
      </c>
      <c r="AX168" s="85">
        <f t="shared" si="77"/>
        <v>2146.2685387767592</v>
      </c>
      <c r="AY168" s="85">
        <f t="shared" si="78"/>
        <v>437.85256958007813</v>
      </c>
      <c r="AZ168" s="85">
        <f t="shared" si="79"/>
        <v>1.7243589162826538</v>
      </c>
      <c r="BA168" s="85">
        <f t="shared" si="80"/>
        <v>17850.014477327593</v>
      </c>
      <c r="BB168" s="85">
        <f t="shared" si="81"/>
        <v>20435.859944600714</v>
      </c>
      <c r="BC168" s="85">
        <f t="shared" si="82"/>
        <v>2996.2837727257138</v>
      </c>
      <c r="BD168" s="85">
        <f t="shared" si="83"/>
        <v>17646.302040931958</v>
      </c>
      <c r="BE168" s="86">
        <f t="shared" si="84"/>
        <v>1.736840752060232</v>
      </c>
    </row>
    <row r="169" spans="1:57" x14ac:dyDescent="0.3">
      <c r="A169" s="76" t="str">
        <f>'Data Export'!A146</f>
        <v>T204</v>
      </c>
      <c r="B169" s="76" t="str">
        <f>'Data Export'!B146</f>
        <v>Swanton</v>
      </c>
      <c r="C169" s="76" t="str">
        <f>'Data Export'!C146</f>
        <v>21</v>
      </c>
      <c r="D169" s="76" t="str">
        <f>'Data Export'!D146</f>
        <v>Franklin Northwest SU</v>
      </c>
      <c r="E169" s="77">
        <f>'Data Export'!E146</f>
        <v>624.65</v>
      </c>
      <c r="F169" s="78">
        <f>'Data Export'!AU146</f>
        <v>0.26950000000000002</v>
      </c>
      <c r="G169" s="78">
        <f>'Data Export'!AT146</f>
        <v>2.81</v>
      </c>
      <c r="H169" s="79">
        <f>'Data Export'!AR146</f>
        <v>79.28</v>
      </c>
      <c r="I169" s="79">
        <f t="shared" si="60"/>
        <v>425.9391061401368</v>
      </c>
      <c r="J169" s="79">
        <f>'Data Export'!AV146</f>
        <v>66.470893859863281</v>
      </c>
      <c r="K169" s="79">
        <f>'Data Export'!AW146</f>
        <v>0</v>
      </c>
      <c r="L169" s="78">
        <f>'Data Export'!J146</f>
        <v>0.10982871055603027</v>
      </c>
      <c r="M169" s="78">
        <f>'Data Export'!K146</f>
        <v>7.5991615653038025E-2</v>
      </c>
      <c r="N169" s="76">
        <f>'Data Export'!L146</f>
        <v>0</v>
      </c>
      <c r="O169" s="77">
        <f>'Data Export'!P146</f>
        <v>0</v>
      </c>
      <c r="P169" s="77">
        <f>'Data Export'!Q146</f>
        <v>0</v>
      </c>
      <c r="Q169" s="77">
        <f>'Data Export'!R146</f>
        <v>0</v>
      </c>
      <c r="R169" s="77">
        <f t="shared" si="85"/>
        <v>0</v>
      </c>
      <c r="S169" s="77">
        <f t="shared" si="86"/>
        <v>0</v>
      </c>
      <c r="T169" s="80">
        <f>'Data Export'!Z146</f>
        <v>0</v>
      </c>
      <c r="U169" s="80">
        <f>'Data Export'!AA146</f>
        <v>0</v>
      </c>
      <c r="V169" s="81">
        <f>'Data Export'!AH146</f>
        <v>8402995</v>
      </c>
      <c r="W169" s="81">
        <f t="shared" si="61"/>
        <v>8402994.9332519528</v>
      </c>
      <c r="X169" s="81">
        <f>'Data Export'!AI146</f>
        <v>1040.68994140625</v>
      </c>
      <c r="Y169" s="81">
        <f t="shared" si="62"/>
        <v>650066.97189941409</v>
      </c>
      <c r="Z169" s="81">
        <f>'Data Export'!AJ146</f>
        <v>1379.5537109375</v>
      </c>
      <c r="AA169" s="81">
        <f t="shared" si="63"/>
        <v>861738.22553710931</v>
      </c>
      <c r="AB169" s="81">
        <f>'Data Export'!AO146</f>
        <v>0</v>
      </c>
      <c r="AC169" s="81">
        <f t="shared" si="64"/>
        <v>0</v>
      </c>
      <c r="AD169" s="77">
        <f>'Data Export'!AK146</f>
        <v>565.06999999999994</v>
      </c>
      <c r="AE169" s="77">
        <f>'Data Export'!AL146</f>
        <v>527.24</v>
      </c>
      <c r="AF169" s="81">
        <f>'Data Export'!AN146</f>
        <v>13452.3251953125</v>
      </c>
      <c r="AG169" s="81">
        <f t="shared" si="65"/>
        <v>14303.271200430247</v>
      </c>
      <c r="AH169" s="80">
        <f t="shared" si="66"/>
        <v>1.4078022835069139</v>
      </c>
      <c r="AI169" s="83">
        <f>'Data Export'!AS146</f>
        <v>571.69000000000005</v>
      </c>
      <c r="AJ169" s="84">
        <f t="shared" si="67"/>
        <v>544.16710558776867</v>
      </c>
      <c r="AK169" s="84">
        <f t="shared" si="68"/>
        <v>435.5595138190339</v>
      </c>
      <c r="AL169" s="84">
        <f t="shared" si="69"/>
        <v>4.4398</v>
      </c>
      <c r="AM169" s="84">
        <f>IF($B$5="No",IF($B$3='Funding Weight Adjustments'!$D$2,$B$14*N169*AI169,IF($B$3='Funding Weight Adjustments'!$E$2,$B$14*N169*AI169,IF($B$3='Funding Weight Adjustments'!$B$2,$B$15*T169*AI169+$B$16*U169*AI169,IF($B$3='Funding Weight Adjustments'!$C$2,$B$15*T169*AI169+$B$16*U169*AI169,IF($B$3='Funding Weight Adjustments'!$H$2,$B$14*N169*AI169,IF($B$3='Funding Weight Adjustments'!$I$2,$B$14*N169*AI169,IF($B$3='Funding Weight Adjustments'!$F$2,$B$15*T169*AI169+$B$16*U169*AI169,IF($B$3='Funding Weight Adjustments'!$G$2,$B$15*T169*AI169+$B$16*U169*AI169)))))))),IF($B$5="Sparsity&lt;100",IF(R169=0,0,IF($B$3='Funding Weight Adjustments'!$D$2,$B$14*N169*AI169,IF($B$3='Funding Weight Adjustments'!$E$2,$B$14*N169*AI169,IF($B$3='Funding Weight Adjustments'!$B$2,$B$15*T169*AI169+$B$16*U169*AI169,IF($B$3='Funding Weight Adjustments'!$C$2,$B$15*T169*AI169+$B$16*U169*AI169,IF($B$3='Funding Weight Adjustments'!$H$2,$B$14*N169*AI169,IF($B$3='Funding Weight Adjustments'!$I$2,$B$14*N169*AI169,IF($B$3='Funding Weight Adjustments'!$F$2,$B$15*T169*AI169+$B$16*U169*AI169,IF($B$3='Funding Weight Adjustments'!$G$2,$B$15*T169*AI169+$B$16*U169*AI169))))))))),IF($B$5="Sparsity&lt;55",IF(S169=0,0,IF($B$3='Funding Weight Adjustments'!$D$2,$B$14*N169*AI169,IF($B$3='Funding Weight Adjustments'!$E$2,$B$14*N169*AI169,IF($B$3='Funding Weight Adjustments'!$B$2,$B$15*T169*AI169+$B$16*U169*AI169,IF($B$3='Funding Weight Adjustments'!$C$2,$B$15*T169*AI169+$B$16*U169*AI169,IF($B$3='Funding Weight Adjustments'!$H$2,$B$14*N169*AI169,IF($B$3='Funding Weight Adjustments'!$I$2,$B$14*N169*AI169,IF($B$3='Funding Weight Adjustments'!$F$2,$B$15*T169*AI169+$B$16*U169*AI169,IF($B$3='Funding Weight Adjustments'!$G$2,$B$15*T169*AI169+$B$16*U169*AI169))))))))))))</f>
        <v>0</v>
      </c>
      <c r="AN169" s="84">
        <f t="shared" si="70"/>
        <v>0</v>
      </c>
      <c r="AO169" s="84">
        <f t="shared" si="87"/>
        <v>984.16641940680256</v>
      </c>
      <c r="AP169" s="84">
        <f t="shared" si="71"/>
        <v>527.661198594128</v>
      </c>
      <c r="AQ169" s="85">
        <f t="shared" si="72"/>
        <v>14291.853802794976</v>
      </c>
      <c r="AR169" s="86">
        <f t="shared" si="73"/>
        <v>1.4066785238971433</v>
      </c>
      <c r="AS169" s="85">
        <f>IF(AO169="-","-",IF($B$3='Funding Weight Adjustments'!$D$2,AI169*$E$14,IF($B$3='Funding Weight Adjustments'!$E$2,AP169*$E$14,IF($B$3='Funding Weight Adjustments'!$B$2,AI169*$E$14,IF(Simulation!$B$3='Funding Weight Adjustments'!$C$2,AP169*$E$14,IF($B$3='Funding Weight Adjustments'!$H$2,AI169*$E$14,IF($B$3='Funding Weight Adjustments'!$I$2,AP169*$E$14,IF($B$3='Funding Weight Adjustments'!$F$2,AI169*$E$14,IF(Simulation!$B$3='Funding Weight Adjustments'!$G$2,AP169*$E$14)))))))))</f>
        <v>1018386.113286667</v>
      </c>
      <c r="AT169" s="85">
        <f t="shared" si="74"/>
        <v>650066.97189941409</v>
      </c>
      <c r="AU169" s="85">
        <f t="shared" si="75"/>
        <v>0</v>
      </c>
      <c r="AV169" s="85">
        <f>IF(AO169="-","-",IF($B$3='Funding Weight Adjustments'!$D$2,AO169*$E$16,IF($B$3='Funding Weight Adjustments'!$E$2,AO169*$E$16,IF($B$3='Funding Weight Adjustments'!$B$2,AO169*$E$16,IF(Simulation!$B$3='Funding Weight Adjustments'!$C$2,AO169*$E$16,IF($B$3='Funding Weight Adjustments'!$H$2,AO169*$E$16,IF($B$3='Funding Weight Adjustments'!$I$2,AO169*$E$16,IF($B$3='Funding Weight Adjustments'!$F$2,AO169*$E$16,IF(Simulation!$B$3='Funding Weight Adjustments'!$G$2,AO169*$E$16)))))))))</f>
        <v>8469679.6031110082</v>
      </c>
      <c r="AW169" s="85">
        <f t="shared" si="76"/>
        <v>10138132.688297089</v>
      </c>
      <c r="AX169" s="85">
        <f t="shared" si="77"/>
        <v>1630.3307664879005</v>
      </c>
      <c r="AY169" s="85">
        <f t="shared" si="78"/>
        <v>1040.68994140625</v>
      </c>
      <c r="AZ169" s="85">
        <f t="shared" si="79"/>
        <v>0</v>
      </c>
      <c r="BA169" s="85">
        <f t="shared" si="80"/>
        <v>13559.080450029631</v>
      </c>
      <c r="BB169" s="85">
        <f t="shared" si="81"/>
        <v>16230.10115792378</v>
      </c>
      <c r="BC169" s="85">
        <f t="shared" si="82"/>
        <v>2777.7759626112802</v>
      </c>
      <c r="BD169" s="85">
        <f t="shared" si="83"/>
        <v>17580.209588037749</v>
      </c>
      <c r="BE169" s="86">
        <f t="shared" si="84"/>
        <v>1.7303355893737942</v>
      </c>
    </row>
    <row r="170" spans="1:57" x14ac:dyDescent="0.3">
      <c r="A170" s="76" t="str">
        <f>'Data Export'!A147</f>
        <v>T205</v>
      </c>
      <c r="B170" s="76" t="str">
        <f>'Data Export'!B147</f>
        <v>Thetford</v>
      </c>
      <c r="C170" s="76" t="str">
        <f>'Data Export'!C147</f>
        <v>27</v>
      </c>
      <c r="D170" s="76" t="str">
        <f>'Data Export'!D147</f>
        <v>Orange East SU</v>
      </c>
      <c r="E170" s="77">
        <f>'Data Export'!E147</f>
        <v>431</v>
      </c>
      <c r="F170" s="78">
        <f>'Data Export'!AU147</f>
        <v>0.114</v>
      </c>
      <c r="G170" s="78">
        <f>'Data Export'!AT147</f>
        <v>0</v>
      </c>
      <c r="H170" s="79">
        <f>'Data Export'!AR147</f>
        <v>27.5</v>
      </c>
      <c r="I170" s="79">
        <f t="shared" si="60"/>
        <v>342.77032058715821</v>
      </c>
      <c r="J170" s="79">
        <f>'Data Export'!AV147</f>
        <v>50.909679412841797</v>
      </c>
      <c r="K170" s="79">
        <f>'Data Export'!AW147</f>
        <v>0</v>
      </c>
      <c r="L170" s="78">
        <f>'Data Export'!J147</f>
        <v>0.10943601280450821</v>
      </c>
      <c r="M170" s="78">
        <f>'Data Export'!K147</f>
        <v>3.9892744272947311E-2</v>
      </c>
      <c r="N170" s="76">
        <f>'Data Export'!L147</f>
        <v>0</v>
      </c>
      <c r="O170" s="77">
        <f>'Data Export'!P147</f>
        <v>0</v>
      </c>
      <c r="P170" s="77">
        <f>'Data Export'!Q147</f>
        <v>0</v>
      </c>
      <c r="Q170" s="77">
        <f>'Data Export'!R147</f>
        <v>1</v>
      </c>
      <c r="R170" s="77">
        <f t="shared" si="85"/>
        <v>1</v>
      </c>
      <c r="S170" s="77">
        <f t="shared" si="86"/>
        <v>0</v>
      </c>
      <c r="T170" s="80">
        <f>'Data Export'!Z147</f>
        <v>0</v>
      </c>
      <c r="U170" s="80">
        <f>'Data Export'!AA147</f>
        <v>1</v>
      </c>
      <c r="V170" s="81">
        <f>'Data Export'!AH147</f>
        <v>8764336</v>
      </c>
      <c r="W170" s="81">
        <f t="shared" si="61"/>
        <v>8821786.287109375</v>
      </c>
      <c r="X170" s="81">
        <f>'Data Export'!AI147</f>
        <v>171.6798095703125</v>
      </c>
      <c r="Y170" s="81">
        <f t="shared" si="62"/>
        <v>73993.997924804688</v>
      </c>
      <c r="Z170" s="81">
        <f>'Data Export'!AJ147</f>
        <v>2279.2890625</v>
      </c>
      <c r="AA170" s="81">
        <f t="shared" si="63"/>
        <v>982373.5859375</v>
      </c>
      <c r="AB170" s="81">
        <f>'Data Export'!AO147</f>
        <v>133.29466247558594</v>
      </c>
      <c r="AC170" s="81">
        <f t="shared" si="64"/>
        <v>57449.999526977539</v>
      </c>
      <c r="AD170" s="77">
        <f>'Data Export'!AK147</f>
        <v>445.77000000000004</v>
      </c>
      <c r="AE170" s="77">
        <f>'Data Export'!AL147</f>
        <v>415.93</v>
      </c>
      <c r="AF170" s="81">
        <f>'Data Export'!AN147</f>
        <v>20468.181640625</v>
      </c>
      <c r="AG170" s="81">
        <f t="shared" si="65"/>
        <v>18847.913594046775</v>
      </c>
      <c r="AH170" s="80">
        <f t="shared" si="66"/>
        <v>1.8551096057132652</v>
      </c>
      <c r="AI170" s="83">
        <f>'Data Export'!AS147</f>
        <v>421.18</v>
      </c>
      <c r="AJ170" s="84">
        <f t="shared" si="67"/>
        <v>418.03922626495358</v>
      </c>
      <c r="AK170" s="84">
        <f t="shared" si="68"/>
        <v>141.53972122878801</v>
      </c>
      <c r="AL170" s="84">
        <f t="shared" si="69"/>
        <v>0</v>
      </c>
      <c r="AM170" s="84">
        <f>IF($B$5="No",IF($B$3='Funding Weight Adjustments'!$D$2,$B$14*N170*AI170,IF($B$3='Funding Weight Adjustments'!$E$2,$B$14*N170*AI170,IF($B$3='Funding Weight Adjustments'!$B$2,$B$15*T170*AI170+$B$16*U170*AI170,IF($B$3='Funding Weight Adjustments'!$C$2,$B$15*T170*AI170+$B$16*U170*AI170,IF($B$3='Funding Weight Adjustments'!$H$2,$B$14*N170*AI170,IF($B$3='Funding Weight Adjustments'!$I$2,$B$14*N170*AI170,IF($B$3='Funding Weight Adjustments'!$F$2,$B$15*T170*AI170+$B$16*U170*AI170,IF($B$3='Funding Weight Adjustments'!$G$2,$B$15*T170*AI170+$B$16*U170*AI170)))))))),IF($B$5="Sparsity&lt;100",IF(R170=0,0,IF($B$3='Funding Weight Adjustments'!$D$2,$B$14*N170*AI170,IF($B$3='Funding Weight Adjustments'!$E$2,$B$14*N170*AI170,IF($B$3='Funding Weight Adjustments'!$B$2,$B$15*T170*AI170+$B$16*U170*AI170,IF($B$3='Funding Weight Adjustments'!$C$2,$B$15*T170*AI170+$B$16*U170*AI170,IF($B$3='Funding Weight Adjustments'!$H$2,$B$14*N170*AI170,IF($B$3='Funding Weight Adjustments'!$I$2,$B$14*N170*AI170,IF($B$3='Funding Weight Adjustments'!$F$2,$B$15*T170*AI170+$B$16*U170*AI170,IF($B$3='Funding Weight Adjustments'!$G$2,$B$15*T170*AI170+$B$16*U170*AI170))))))))),IF($B$5="Sparsity&lt;55",IF(S170=0,0,IF($B$3='Funding Weight Adjustments'!$D$2,$B$14*N170*AI170,IF($B$3='Funding Weight Adjustments'!$E$2,$B$14*N170*AI170,IF($B$3='Funding Weight Adjustments'!$B$2,$B$15*T170*AI170+$B$16*U170*AI170,IF($B$3='Funding Weight Adjustments'!$C$2,$B$15*T170*AI170+$B$16*U170*AI170,IF($B$3='Funding Weight Adjustments'!$H$2,$B$14*N170*AI170,IF($B$3='Funding Weight Adjustments'!$I$2,$B$14*N170*AI170,IF($B$3='Funding Weight Adjustments'!$F$2,$B$15*T170*AI170+$B$16*U170*AI170,IF($B$3='Funding Weight Adjustments'!$G$2,$B$15*T170*AI170+$B$16*U170*AI170))))))))))))</f>
        <v>0</v>
      </c>
      <c r="AN170" s="84">
        <f t="shared" si="70"/>
        <v>46.329799999999999</v>
      </c>
      <c r="AO170" s="84">
        <f t="shared" si="87"/>
        <v>605.90874749374154</v>
      </c>
      <c r="AP170" s="84">
        <f t="shared" si="71"/>
        <v>324.85820450358341</v>
      </c>
      <c r="AQ170" s="85">
        <f t="shared" si="72"/>
        <v>24131.798404634108</v>
      </c>
      <c r="AR170" s="86">
        <f t="shared" si="73"/>
        <v>2.3751770083301289</v>
      </c>
      <c r="AS170" s="85">
        <f>IF(AO170="-","-",IF($B$3='Funding Weight Adjustments'!$D$2,AI170*$E$14,IF($B$3='Funding Weight Adjustments'!$E$2,AP170*$E$14,IF($B$3='Funding Weight Adjustments'!$B$2,AI170*$E$14,IF(Simulation!$B$3='Funding Weight Adjustments'!$C$2,AP170*$E$14,IF($B$3='Funding Weight Adjustments'!$H$2,AI170*$E$14,IF($B$3='Funding Weight Adjustments'!$I$2,AP170*$E$14,IF($B$3='Funding Weight Adjustments'!$F$2,AI170*$E$14,IF(Simulation!$B$3='Funding Weight Adjustments'!$G$2,AP170*$E$14)))))))))</f>
        <v>626976.33469191601</v>
      </c>
      <c r="AT170" s="85">
        <f t="shared" si="74"/>
        <v>73993.997924804688</v>
      </c>
      <c r="AU170" s="85">
        <f t="shared" si="75"/>
        <v>57449.999526977539</v>
      </c>
      <c r="AV170" s="85">
        <f>IF(AO170="-","-",IF($B$3='Funding Weight Adjustments'!$D$2,AO170*$E$16,IF($B$3='Funding Weight Adjustments'!$E$2,AO170*$E$16,IF($B$3='Funding Weight Adjustments'!$B$2,AO170*$E$16,IF(Simulation!$B$3='Funding Weight Adjustments'!$C$2,AO170*$E$16,IF($B$3='Funding Weight Adjustments'!$H$2,AO170*$E$16,IF($B$3='Funding Weight Adjustments'!$I$2,AO170*$E$16,IF($B$3='Funding Weight Adjustments'!$F$2,AO170*$E$16,IF(Simulation!$B$3='Funding Weight Adjustments'!$G$2,AO170*$E$16)))))))))</f>
        <v>5214415.8333378816</v>
      </c>
      <c r="AW170" s="85">
        <f t="shared" si="76"/>
        <v>5972836.1654815795</v>
      </c>
      <c r="AX170" s="85">
        <f t="shared" si="77"/>
        <v>1454.7014726030534</v>
      </c>
      <c r="AY170" s="85">
        <f t="shared" si="78"/>
        <v>171.6798095703125</v>
      </c>
      <c r="AZ170" s="85">
        <f t="shared" si="79"/>
        <v>133.29466247558594</v>
      </c>
      <c r="BA170" s="85">
        <f t="shared" si="80"/>
        <v>12098.412606352393</v>
      </c>
      <c r="BB170" s="85">
        <f t="shared" si="81"/>
        <v>13858.088551001345</v>
      </c>
      <c r="BC170" s="85">
        <f t="shared" si="82"/>
        <v>-6610.093089623655</v>
      </c>
      <c r="BD170" s="85">
        <f t="shared" si="83"/>
        <v>15361.971809115972</v>
      </c>
      <c r="BE170" s="86">
        <f t="shared" si="84"/>
        <v>1.5120050993224381</v>
      </c>
    </row>
    <row r="171" spans="1:57" x14ac:dyDescent="0.3">
      <c r="A171" s="76" t="str">
        <f>'Data Export'!A148</f>
        <v>T208</v>
      </c>
      <c r="B171" s="76" t="str">
        <f>'Data Export'!B148</f>
        <v>Townshend</v>
      </c>
      <c r="C171" s="76" t="str">
        <f>'Data Export'!C148</f>
        <v>46</v>
      </c>
      <c r="D171" s="76" t="str">
        <f>'Data Export'!D148</f>
        <v>Windham Central SU</v>
      </c>
      <c r="E171" s="77">
        <f>'Data Export'!E148</f>
        <v>82</v>
      </c>
      <c r="F171" s="78">
        <f>'Data Export'!AU148</f>
        <v>0.20310000000000003</v>
      </c>
      <c r="G171" s="78">
        <f>'Data Export'!AT148</f>
        <v>0</v>
      </c>
      <c r="H171" s="79">
        <f>'Data Export'!AR148</f>
        <v>16.75</v>
      </c>
      <c r="I171" s="79">
        <f t="shared" si="60"/>
        <v>55.644743385314939</v>
      </c>
      <c r="J171" s="79">
        <f>'Data Export'!AV148</f>
        <v>8.0452566146850586</v>
      </c>
      <c r="K171" s="79">
        <f>'Data Export'!AW148</f>
        <v>0</v>
      </c>
      <c r="L171" s="78">
        <f>'Data Export'!J148</f>
        <v>2.490629069507122E-2</v>
      </c>
      <c r="M171" s="78">
        <f>'Data Export'!K148</f>
        <v>8.6180619895458221E-2</v>
      </c>
      <c r="N171" s="76">
        <f>'Data Export'!L148</f>
        <v>1</v>
      </c>
      <c r="O171" s="77">
        <f>'Data Export'!P148</f>
        <v>1</v>
      </c>
      <c r="P171" s="77">
        <f>'Data Export'!Q148</f>
        <v>0</v>
      </c>
      <c r="Q171" s="77">
        <f>'Data Export'!R148</f>
        <v>0</v>
      </c>
      <c r="R171" s="77">
        <f t="shared" si="85"/>
        <v>1</v>
      </c>
      <c r="S171" s="77">
        <f t="shared" si="86"/>
        <v>1</v>
      </c>
      <c r="T171" s="80">
        <f>'Data Export'!Z148</f>
        <v>1</v>
      </c>
      <c r="U171" s="80">
        <f>'Data Export'!AA148</f>
        <v>0</v>
      </c>
      <c r="V171" s="81">
        <f>'Data Export'!AH148</f>
        <v>1400900</v>
      </c>
      <c r="W171" s="81">
        <f t="shared" si="61"/>
        <v>1400900.01171875</v>
      </c>
      <c r="X171" s="81">
        <f>'Data Export'!AI148</f>
        <v>997.54876708984375</v>
      </c>
      <c r="Y171" s="81">
        <f t="shared" si="62"/>
        <v>81798.998901367188</v>
      </c>
      <c r="Z171" s="81">
        <f>'Data Export'!AJ148</f>
        <v>2264.158203125</v>
      </c>
      <c r="AA171" s="81">
        <f t="shared" si="63"/>
        <v>185660.97265625</v>
      </c>
      <c r="AB171" s="81">
        <f>'Data Export'!AO148</f>
        <v>0</v>
      </c>
      <c r="AC171" s="81">
        <f t="shared" si="64"/>
        <v>0</v>
      </c>
      <c r="AD171" s="77">
        <f>'Data Export'!AK148</f>
        <v>75.03</v>
      </c>
      <c r="AE171" s="77">
        <f>'Data Export'!AL148</f>
        <v>70.010000000000005</v>
      </c>
      <c r="AF171" s="81">
        <f>'Data Export'!AN148</f>
        <v>17084.146484375</v>
      </c>
      <c r="AG171" s="81">
        <f t="shared" si="65"/>
        <v>17358.07797546779</v>
      </c>
      <c r="AH171" s="80">
        <f t="shared" si="66"/>
        <v>1.7084722416799005</v>
      </c>
      <c r="AI171" s="83">
        <f>'Data Export'!AS148</f>
        <v>80.44</v>
      </c>
      <c r="AJ171" s="84">
        <f t="shared" si="67"/>
        <v>73.245409021377554</v>
      </c>
      <c r="AK171" s="84">
        <f t="shared" si="68"/>
        <v>44.182143439558104</v>
      </c>
      <c r="AL171" s="84">
        <f t="shared" si="69"/>
        <v>0</v>
      </c>
      <c r="AM171" s="84">
        <f>IF($B$5="No",IF($B$3='Funding Weight Adjustments'!$D$2,$B$14*N171*AI171,IF($B$3='Funding Weight Adjustments'!$E$2,$B$14*N171*AI171,IF($B$3='Funding Weight Adjustments'!$B$2,$B$15*T171*AI171+$B$16*U171*AI171,IF($B$3='Funding Weight Adjustments'!$C$2,$B$15*T171*AI171+$B$16*U171*AI171,IF($B$3='Funding Weight Adjustments'!$H$2,$B$14*N171*AI171,IF($B$3='Funding Weight Adjustments'!$I$2,$B$14*N171*AI171,IF($B$3='Funding Weight Adjustments'!$F$2,$B$15*T171*AI171+$B$16*U171*AI171,IF($B$3='Funding Weight Adjustments'!$G$2,$B$15*T171*AI171+$B$16*U171*AI171)))))))),IF($B$5="Sparsity&lt;100",IF(R171=0,0,IF($B$3='Funding Weight Adjustments'!$D$2,$B$14*N171*AI171,IF($B$3='Funding Weight Adjustments'!$E$2,$B$14*N171*AI171,IF($B$3='Funding Weight Adjustments'!$B$2,$B$15*T171*AI171+$B$16*U171*AI171,IF($B$3='Funding Weight Adjustments'!$C$2,$B$15*T171*AI171+$B$16*U171*AI171,IF($B$3='Funding Weight Adjustments'!$H$2,$B$14*N171*AI171,IF($B$3='Funding Weight Adjustments'!$I$2,$B$14*N171*AI171,IF($B$3='Funding Weight Adjustments'!$F$2,$B$15*T171*AI171+$B$16*U171*AI171,IF($B$3='Funding Weight Adjustments'!$G$2,$B$15*T171*AI171+$B$16*U171*AI171))))))))),IF($B$5="Sparsity&lt;55",IF(S171=0,0,IF($B$3='Funding Weight Adjustments'!$D$2,$B$14*N171*AI171,IF($B$3='Funding Weight Adjustments'!$E$2,$B$14*N171*AI171,IF($B$3='Funding Weight Adjustments'!$B$2,$B$15*T171*AI171+$B$16*U171*AI171,IF($B$3='Funding Weight Adjustments'!$C$2,$B$15*T171*AI171+$B$16*U171*AI171,IF($B$3='Funding Weight Adjustments'!$H$2,$B$14*N171*AI171,IF($B$3='Funding Weight Adjustments'!$I$2,$B$14*N171*AI171,IF($B$3='Funding Weight Adjustments'!$F$2,$B$15*T171*AI171+$B$16*U171*AI171,IF($B$3='Funding Weight Adjustments'!$G$2,$B$15*T171*AI171+$B$16*U171*AI171))))))))))))</f>
        <v>20.914400000000001</v>
      </c>
      <c r="AN171" s="84">
        <f t="shared" si="70"/>
        <v>18.501200000000001</v>
      </c>
      <c r="AO171" s="84">
        <f t="shared" si="87"/>
        <v>156.84315246093567</v>
      </c>
      <c r="AP171" s="84">
        <f t="shared" si="71"/>
        <v>84.091515608408727</v>
      </c>
      <c r="AQ171" s="85">
        <f t="shared" si="72"/>
        <v>14451.387042677849</v>
      </c>
      <c r="AR171" s="86">
        <f t="shared" si="73"/>
        <v>1.4223806144367961</v>
      </c>
      <c r="AS171" s="85">
        <f>IF(AO171="-","-",IF($B$3='Funding Weight Adjustments'!$D$2,AI171*$E$14,IF($B$3='Funding Weight Adjustments'!$E$2,AP171*$E$14,IF($B$3='Funding Weight Adjustments'!$B$2,AI171*$E$14,IF(Simulation!$B$3='Funding Weight Adjustments'!$C$2,AP171*$E$14,IF($B$3='Funding Weight Adjustments'!$H$2,AI171*$E$14,IF($B$3='Funding Weight Adjustments'!$I$2,AP171*$E$14,IF($B$3='Funding Weight Adjustments'!$F$2,AI171*$E$14,IF(Simulation!$B$3='Funding Weight Adjustments'!$G$2,AP171*$E$14)))))))))</f>
        <v>162296.62512422886</v>
      </c>
      <c r="AT171" s="85">
        <f t="shared" si="74"/>
        <v>81798.998901367188</v>
      </c>
      <c r="AU171" s="85">
        <f t="shared" si="75"/>
        <v>0</v>
      </c>
      <c r="AV171" s="85">
        <f>IF(AO171="-","-",IF($B$3='Funding Weight Adjustments'!$D$2,AO171*$E$16,IF($B$3='Funding Weight Adjustments'!$E$2,AO171*$E$16,IF($B$3='Funding Weight Adjustments'!$B$2,AO171*$E$16,IF(Simulation!$B$3='Funding Weight Adjustments'!$C$2,AO171*$E$16,IF($B$3='Funding Weight Adjustments'!$H$2,AO171*$E$16,IF($B$3='Funding Weight Adjustments'!$I$2,AO171*$E$16,IF($B$3='Funding Weight Adjustments'!$F$2,AO171*$E$16,IF(Simulation!$B$3='Funding Weight Adjustments'!$G$2,AO171*$E$16)))))))))</f>
        <v>1349783.1495680425</v>
      </c>
      <c r="AW171" s="85">
        <f t="shared" si="76"/>
        <v>1593878.7735936386</v>
      </c>
      <c r="AX171" s="85">
        <f t="shared" si="77"/>
        <v>1979.2271356613276</v>
      </c>
      <c r="AY171" s="85">
        <f t="shared" si="78"/>
        <v>997.54876708984375</v>
      </c>
      <c r="AZ171" s="85">
        <f t="shared" si="79"/>
        <v>0</v>
      </c>
      <c r="BA171" s="85">
        <f t="shared" si="80"/>
        <v>16460.770116683445</v>
      </c>
      <c r="BB171" s="85">
        <f t="shared" si="81"/>
        <v>19437.546019434616</v>
      </c>
      <c r="BC171" s="85">
        <f t="shared" si="82"/>
        <v>2353.399535059616</v>
      </c>
      <c r="BD171" s="85">
        <f t="shared" si="83"/>
        <v>16746.253064281482</v>
      </c>
      <c r="BE171" s="86">
        <f t="shared" si="84"/>
        <v>1.6482532543584136</v>
      </c>
    </row>
    <row r="172" spans="1:57" x14ac:dyDescent="0.3">
      <c r="A172" s="76" t="str">
        <f>'Data Export'!A149</f>
        <v>T209</v>
      </c>
      <c r="B172" s="76" t="str">
        <f>'Data Export'!B149</f>
        <v>Troy</v>
      </c>
      <c r="C172" s="76" t="str">
        <f>'Data Export'!C149</f>
        <v>31</v>
      </c>
      <c r="D172" s="76" t="str">
        <f>'Data Export'!D149</f>
        <v>North Country SU</v>
      </c>
      <c r="E172" s="77">
        <f>'Data Export'!E149</f>
        <v>159.25</v>
      </c>
      <c r="F172" s="78">
        <f>'Data Export'!AU149</f>
        <v>0.27129999999999999</v>
      </c>
      <c r="G172" s="78">
        <f>'Data Export'!AT149</f>
        <v>0</v>
      </c>
      <c r="H172" s="79">
        <f>'Data Export'!AR149</f>
        <v>15.3</v>
      </c>
      <c r="I172" s="79">
        <f t="shared" si="60"/>
        <v>108.20554885864259</v>
      </c>
      <c r="J172" s="79">
        <f>'Data Export'!AV149</f>
        <v>57.394451141357422</v>
      </c>
      <c r="K172" s="79">
        <f>'Data Export'!AW149</f>
        <v>0</v>
      </c>
      <c r="L172" s="78">
        <f>'Data Export'!J149</f>
        <v>0.18123510479927063</v>
      </c>
      <c r="M172" s="78">
        <f>'Data Export'!K149</f>
        <v>7.5879067182540894E-2</v>
      </c>
      <c r="N172" s="76">
        <f>'Data Export'!L149</f>
        <v>0</v>
      </c>
      <c r="O172" s="77">
        <f>'Data Export'!P149</f>
        <v>0</v>
      </c>
      <c r="P172" s="77">
        <f>'Data Export'!Q149</f>
        <v>1</v>
      </c>
      <c r="Q172" s="77">
        <f>'Data Export'!R149</f>
        <v>0</v>
      </c>
      <c r="R172" s="77">
        <f t="shared" si="85"/>
        <v>1</v>
      </c>
      <c r="S172" s="77">
        <f t="shared" si="86"/>
        <v>1</v>
      </c>
      <c r="T172" s="80">
        <f>'Data Export'!Z149</f>
        <v>0</v>
      </c>
      <c r="U172" s="80">
        <f>'Data Export'!AA149</f>
        <v>1</v>
      </c>
      <c r="V172" s="81">
        <f>'Data Export'!AH149</f>
        <v>2900238</v>
      </c>
      <c r="W172" s="81">
        <f t="shared" si="61"/>
        <v>2950639.0532226563</v>
      </c>
      <c r="X172" s="81">
        <f>'Data Export'!AI149</f>
        <v>2108.200927734375</v>
      </c>
      <c r="Y172" s="81">
        <f t="shared" si="62"/>
        <v>335730.99774169922</v>
      </c>
      <c r="Z172" s="81">
        <f>'Data Export'!AJ149</f>
        <v>2581.13671875</v>
      </c>
      <c r="AA172" s="81">
        <f t="shared" si="63"/>
        <v>411046.0224609375</v>
      </c>
      <c r="AB172" s="81">
        <f>'Data Export'!AO149</f>
        <v>316.48980712890625</v>
      </c>
      <c r="AC172" s="81">
        <f t="shared" si="64"/>
        <v>50401.00178527832</v>
      </c>
      <c r="AD172" s="77">
        <f>'Data Export'!AK149</f>
        <v>189.05999999999997</v>
      </c>
      <c r="AE172" s="77">
        <f>'Data Export'!AL149</f>
        <v>176.4</v>
      </c>
      <c r="AF172" s="81">
        <f>'Data Export'!AN149</f>
        <v>18528.345703125</v>
      </c>
      <c r="AG172" s="81">
        <f t="shared" si="65"/>
        <v>14396.785888671875</v>
      </c>
      <c r="AH172" s="80">
        <f t="shared" si="66"/>
        <v>1.4170064851054995</v>
      </c>
      <c r="AI172" s="83">
        <f>'Data Export'!AS149</f>
        <v>180.9</v>
      </c>
      <c r="AJ172" s="84">
        <f t="shared" si="67"/>
        <v>185.83872376251222</v>
      </c>
      <c r="AK172" s="84">
        <f t="shared" si="68"/>
        <v>149.74159589760561</v>
      </c>
      <c r="AL172" s="84">
        <f t="shared" si="69"/>
        <v>0</v>
      </c>
      <c r="AM172" s="84">
        <f>IF($B$5="No",IF($B$3='Funding Weight Adjustments'!$D$2,$B$14*N172*AI172,IF($B$3='Funding Weight Adjustments'!$E$2,$B$14*N172*AI172,IF($B$3='Funding Weight Adjustments'!$B$2,$B$15*T172*AI172+$B$16*U172*AI172,IF($B$3='Funding Weight Adjustments'!$C$2,$B$15*T172*AI172+$B$16*U172*AI172,IF($B$3='Funding Weight Adjustments'!$H$2,$B$14*N172*AI172,IF($B$3='Funding Weight Adjustments'!$I$2,$B$14*N172*AI172,IF($B$3='Funding Weight Adjustments'!$F$2,$B$15*T172*AI172+$B$16*U172*AI172,IF($B$3='Funding Weight Adjustments'!$G$2,$B$15*T172*AI172+$B$16*U172*AI172)))))))),IF($B$5="Sparsity&lt;100",IF(R172=0,0,IF($B$3='Funding Weight Adjustments'!$D$2,$B$14*N172*AI172,IF($B$3='Funding Weight Adjustments'!$E$2,$B$14*N172*AI172,IF($B$3='Funding Weight Adjustments'!$B$2,$B$15*T172*AI172+$B$16*U172*AI172,IF($B$3='Funding Weight Adjustments'!$C$2,$B$15*T172*AI172+$B$16*U172*AI172,IF($B$3='Funding Weight Adjustments'!$H$2,$B$14*N172*AI172,IF($B$3='Funding Weight Adjustments'!$I$2,$B$14*N172*AI172,IF($B$3='Funding Weight Adjustments'!$F$2,$B$15*T172*AI172+$B$16*U172*AI172,IF($B$3='Funding Weight Adjustments'!$G$2,$B$15*T172*AI172+$B$16*U172*AI172))))))))),IF($B$5="Sparsity&lt;55",IF(S172=0,0,IF($B$3='Funding Weight Adjustments'!$D$2,$B$14*N172*AI172,IF($B$3='Funding Weight Adjustments'!$E$2,$B$14*N172*AI172,IF($B$3='Funding Weight Adjustments'!$B$2,$B$15*T172*AI172+$B$16*U172*AI172,IF($B$3='Funding Weight Adjustments'!$C$2,$B$15*T172*AI172+$B$16*U172*AI172,IF($B$3='Funding Weight Adjustments'!$H$2,$B$14*N172*AI172,IF($B$3='Funding Weight Adjustments'!$I$2,$B$14*N172*AI172,IF($B$3='Funding Weight Adjustments'!$F$2,$B$15*T172*AI172+$B$16*U172*AI172,IF($B$3='Funding Weight Adjustments'!$G$2,$B$15*T172*AI172+$B$16*U172*AI172))))))))))))</f>
        <v>21.707999999999998</v>
      </c>
      <c r="AN172" s="84">
        <f t="shared" si="70"/>
        <v>30.753000000000004</v>
      </c>
      <c r="AO172" s="84">
        <f t="shared" si="87"/>
        <v>388.04131966011784</v>
      </c>
      <c r="AP172" s="84">
        <f t="shared" si="71"/>
        <v>208.04850053644259</v>
      </c>
      <c r="AQ172" s="85">
        <f t="shared" si="72"/>
        <v>12206.735565089419</v>
      </c>
      <c r="AR172" s="86">
        <f t="shared" si="73"/>
        <v>1.2014503508946279</v>
      </c>
      <c r="AS172" s="85">
        <f>IF(AO172="-","-",IF($B$3='Funding Weight Adjustments'!$D$2,AI172*$E$14,IF($B$3='Funding Weight Adjustments'!$E$2,AP172*$E$14,IF($B$3='Funding Weight Adjustments'!$B$2,AI172*$E$14,IF(Simulation!$B$3='Funding Weight Adjustments'!$C$2,AP172*$E$14,IF($B$3='Funding Weight Adjustments'!$H$2,AI172*$E$14,IF($B$3='Funding Weight Adjustments'!$I$2,AP172*$E$14,IF($B$3='Funding Weight Adjustments'!$F$2,AI172*$E$14,IF(Simulation!$B$3='Funding Weight Adjustments'!$G$2,AP172*$E$14)))))))))</f>
        <v>401533.60603533417</v>
      </c>
      <c r="AT172" s="85">
        <f t="shared" si="74"/>
        <v>335730.99774169922</v>
      </c>
      <c r="AU172" s="85">
        <f t="shared" si="75"/>
        <v>50401.00178527832</v>
      </c>
      <c r="AV172" s="85">
        <f>IF(AO172="-","-",IF($B$3='Funding Weight Adjustments'!$D$2,AO172*$E$16,IF($B$3='Funding Weight Adjustments'!$E$2,AO172*$E$16,IF($B$3='Funding Weight Adjustments'!$B$2,AO172*$E$16,IF(Simulation!$B$3='Funding Weight Adjustments'!$C$2,AO172*$E$16,IF($B$3='Funding Weight Adjustments'!$H$2,AO172*$E$16,IF($B$3='Funding Weight Adjustments'!$I$2,AO172*$E$16,IF($B$3='Funding Weight Adjustments'!$F$2,AO172*$E$16,IF(Simulation!$B$3='Funding Weight Adjustments'!$G$2,AO172*$E$16)))))))))</f>
        <v>3339461.2795979553</v>
      </c>
      <c r="AW172" s="85">
        <f t="shared" si="76"/>
        <v>4127126.8851602669</v>
      </c>
      <c r="AX172" s="85">
        <f t="shared" si="77"/>
        <v>2521.4041195311406</v>
      </c>
      <c r="AY172" s="85">
        <f t="shared" si="78"/>
        <v>2108.200927734375</v>
      </c>
      <c r="AZ172" s="85">
        <f t="shared" si="79"/>
        <v>316.48980712890625</v>
      </c>
      <c r="BA172" s="85">
        <f t="shared" si="80"/>
        <v>20969.92954221636</v>
      </c>
      <c r="BB172" s="85">
        <f t="shared" si="81"/>
        <v>25916.024396610781</v>
      </c>
      <c r="BC172" s="85">
        <f t="shared" si="82"/>
        <v>7387.678693485781</v>
      </c>
      <c r="BD172" s="85">
        <f t="shared" si="83"/>
        <v>17861.608486086669</v>
      </c>
      <c r="BE172" s="86">
        <f t="shared" si="84"/>
        <v>1.7580323313077431</v>
      </c>
    </row>
    <row r="173" spans="1:57" x14ac:dyDescent="0.3">
      <c r="A173" s="76" t="str">
        <f>'Data Export'!A150</f>
        <v>T210</v>
      </c>
      <c r="B173" s="76" t="str">
        <f>'Data Export'!B150</f>
        <v>Tunbridge</v>
      </c>
      <c r="C173" s="76" t="str">
        <f>'Data Export'!C150</f>
        <v>30</v>
      </c>
      <c r="D173" s="76" t="str">
        <f>'Data Export'!D150</f>
        <v>White River Valley SU</v>
      </c>
      <c r="E173" s="77">
        <f>'Data Export'!E150</f>
        <v>188.7</v>
      </c>
      <c r="F173" s="78">
        <f>'Data Export'!AU150</f>
        <v>0.15690000000000001</v>
      </c>
      <c r="G173" s="78">
        <f>'Data Export'!AT150</f>
        <v>0</v>
      </c>
      <c r="H173" s="79">
        <f>'Data Export'!AR150</f>
        <v>15</v>
      </c>
      <c r="I173" s="79">
        <f t="shared" si="60"/>
        <v>110.96159530639648</v>
      </c>
      <c r="J173" s="79">
        <f>'Data Export'!AV150</f>
        <v>52.548404693603516</v>
      </c>
      <c r="K173" s="79">
        <f>'Data Export'!AW150</f>
        <v>0</v>
      </c>
      <c r="L173" s="78">
        <f>'Data Export'!J150</f>
        <v>0.13140255212783813</v>
      </c>
      <c r="M173" s="78">
        <f>'Data Export'!K150</f>
        <v>4.1019070893526077E-2</v>
      </c>
      <c r="N173" s="76">
        <f>'Data Export'!L150</f>
        <v>0</v>
      </c>
      <c r="O173" s="77">
        <f>'Data Export'!P150</f>
        <v>1</v>
      </c>
      <c r="P173" s="77">
        <f>'Data Export'!Q150</f>
        <v>0</v>
      </c>
      <c r="Q173" s="77">
        <f>'Data Export'!R150</f>
        <v>0</v>
      </c>
      <c r="R173" s="77">
        <f t="shared" si="85"/>
        <v>1</v>
      </c>
      <c r="S173" s="77">
        <f t="shared" si="86"/>
        <v>1</v>
      </c>
      <c r="T173" s="80">
        <f>'Data Export'!Z150</f>
        <v>0</v>
      </c>
      <c r="U173" s="80">
        <f>'Data Export'!AA150</f>
        <v>1</v>
      </c>
      <c r="V173" s="81">
        <f>'Data Export'!AH150</f>
        <v>3066879</v>
      </c>
      <c r="W173" s="81">
        <f t="shared" si="61"/>
        <v>3104956.0417968747</v>
      </c>
      <c r="X173" s="81">
        <f>'Data Export'!AI150</f>
        <v>685.7021484375</v>
      </c>
      <c r="Y173" s="81">
        <f t="shared" si="62"/>
        <v>129391.99541015625</v>
      </c>
      <c r="Z173" s="81">
        <f>'Data Export'!AJ150</f>
        <v>1273.1376953125</v>
      </c>
      <c r="AA173" s="81">
        <f t="shared" si="63"/>
        <v>240241.08310546874</v>
      </c>
      <c r="AB173" s="81">
        <f>'Data Export'!AO150</f>
        <v>201.78590393066406</v>
      </c>
      <c r="AC173" s="81">
        <f t="shared" si="64"/>
        <v>38077.000071716306</v>
      </c>
      <c r="AD173" s="77">
        <f>'Data Export'!AK150</f>
        <v>187.19</v>
      </c>
      <c r="AE173" s="77">
        <f>'Data Export'!AL150</f>
        <v>174.66</v>
      </c>
      <c r="AF173" s="81">
        <f>'Data Export'!AN150</f>
        <v>16454.45703125</v>
      </c>
      <c r="AG173" s="81">
        <f t="shared" si="65"/>
        <v>16401.665857617121</v>
      </c>
      <c r="AH173" s="80">
        <f t="shared" si="66"/>
        <v>1.6143371907103465</v>
      </c>
      <c r="AI173" s="83">
        <f>'Data Export'!AS150</f>
        <v>178.51</v>
      </c>
      <c r="AJ173" s="84">
        <f t="shared" si="67"/>
        <v>182.49613307952882</v>
      </c>
      <c r="AK173" s="84">
        <f t="shared" si="68"/>
        <v>85.041920542128878</v>
      </c>
      <c r="AL173" s="84">
        <f t="shared" si="69"/>
        <v>0</v>
      </c>
      <c r="AM173" s="84">
        <f>IF($B$5="No",IF($B$3='Funding Weight Adjustments'!$D$2,$B$14*N173*AI173,IF($B$3='Funding Weight Adjustments'!$E$2,$B$14*N173*AI173,IF($B$3='Funding Weight Adjustments'!$B$2,$B$15*T173*AI173+$B$16*U173*AI173,IF($B$3='Funding Weight Adjustments'!$C$2,$B$15*T173*AI173+$B$16*U173*AI173,IF($B$3='Funding Weight Adjustments'!$H$2,$B$14*N173*AI173,IF($B$3='Funding Weight Adjustments'!$I$2,$B$14*N173*AI173,IF($B$3='Funding Weight Adjustments'!$F$2,$B$15*T173*AI173+$B$16*U173*AI173,IF($B$3='Funding Weight Adjustments'!$G$2,$B$15*T173*AI173+$B$16*U173*AI173)))))))),IF($B$5="Sparsity&lt;100",IF(R173=0,0,IF($B$3='Funding Weight Adjustments'!$D$2,$B$14*N173*AI173,IF($B$3='Funding Weight Adjustments'!$E$2,$B$14*N173*AI173,IF($B$3='Funding Weight Adjustments'!$B$2,$B$15*T173*AI173+$B$16*U173*AI173,IF($B$3='Funding Weight Adjustments'!$C$2,$B$15*T173*AI173+$B$16*U173*AI173,IF($B$3='Funding Weight Adjustments'!$H$2,$B$14*N173*AI173,IF($B$3='Funding Weight Adjustments'!$I$2,$B$14*N173*AI173,IF($B$3='Funding Weight Adjustments'!$F$2,$B$15*T173*AI173+$B$16*U173*AI173,IF($B$3='Funding Weight Adjustments'!$G$2,$B$15*T173*AI173+$B$16*U173*AI173))))))))),IF($B$5="Sparsity&lt;55",IF(S173=0,0,IF($B$3='Funding Weight Adjustments'!$D$2,$B$14*N173*AI173,IF($B$3='Funding Weight Adjustments'!$E$2,$B$14*N173*AI173,IF($B$3='Funding Weight Adjustments'!$B$2,$B$15*T173*AI173+$B$16*U173*AI173,IF($B$3='Funding Weight Adjustments'!$C$2,$B$15*T173*AI173+$B$16*U173*AI173,IF($B$3='Funding Weight Adjustments'!$H$2,$B$14*N173*AI173,IF($B$3='Funding Weight Adjustments'!$I$2,$B$14*N173*AI173,IF($B$3='Funding Weight Adjustments'!$F$2,$B$15*T173*AI173+$B$16*U173*AI173,IF($B$3='Funding Weight Adjustments'!$G$2,$B$15*T173*AI173+$B$16*U173*AI173))))))))))))</f>
        <v>21.421199999999999</v>
      </c>
      <c r="AN173" s="84">
        <f t="shared" si="70"/>
        <v>41.057299999999998</v>
      </c>
      <c r="AO173" s="84">
        <f t="shared" si="87"/>
        <v>330.01655362165769</v>
      </c>
      <c r="AP173" s="84">
        <f t="shared" si="71"/>
        <v>176.93850024355299</v>
      </c>
      <c r="AQ173" s="85">
        <f t="shared" si="72"/>
        <v>16190.455750151448</v>
      </c>
      <c r="AR173" s="86">
        <f t="shared" si="73"/>
        <v>1.593548794306245</v>
      </c>
      <c r="AS173" s="85">
        <f>IF(AO173="-","-",IF($B$3='Funding Weight Adjustments'!$D$2,AI173*$E$14,IF($B$3='Funding Weight Adjustments'!$E$2,AP173*$E$14,IF($B$3='Funding Weight Adjustments'!$B$2,AI173*$E$14,IF(Simulation!$B$3='Funding Weight Adjustments'!$C$2,AP173*$E$14,IF($B$3='Funding Weight Adjustments'!$H$2,AI173*$E$14,IF($B$3='Funding Weight Adjustments'!$I$2,AP173*$E$14,IF($B$3='Funding Weight Adjustments'!$F$2,AI173*$E$14,IF(Simulation!$B$3='Funding Weight Adjustments'!$G$2,AP173*$E$14)))))))))</f>
        <v>341491.3054700573</v>
      </c>
      <c r="AT173" s="85">
        <f t="shared" si="74"/>
        <v>129391.99541015625</v>
      </c>
      <c r="AU173" s="85">
        <f t="shared" si="75"/>
        <v>38077.000071716306</v>
      </c>
      <c r="AV173" s="85">
        <f>IF(AO173="-","-",IF($B$3='Funding Weight Adjustments'!$D$2,AO173*$E$16,IF($B$3='Funding Weight Adjustments'!$E$2,AO173*$E$16,IF($B$3='Funding Weight Adjustments'!$B$2,AO173*$E$16,IF(Simulation!$B$3='Funding Weight Adjustments'!$C$2,AO173*$E$16,IF($B$3='Funding Weight Adjustments'!$H$2,AO173*$E$16,IF($B$3='Funding Weight Adjustments'!$I$2,AO173*$E$16,IF($B$3='Funding Weight Adjustments'!$F$2,AO173*$E$16,IF(Simulation!$B$3='Funding Weight Adjustments'!$G$2,AO173*$E$16)))))))))</f>
        <v>2840103.4802458375</v>
      </c>
      <c r="AW173" s="85">
        <f t="shared" si="76"/>
        <v>3349063.7811977672</v>
      </c>
      <c r="AX173" s="85">
        <f t="shared" si="77"/>
        <v>1809.7048514576434</v>
      </c>
      <c r="AY173" s="85">
        <f t="shared" si="78"/>
        <v>685.7021484375</v>
      </c>
      <c r="AZ173" s="85">
        <f t="shared" si="79"/>
        <v>201.78590393066406</v>
      </c>
      <c r="BA173" s="85">
        <f t="shared" si="80"/>
        <v>15050.892847089759</v>
      </c>
      <c r="BB173" s="85">
        <f t="shared" si="81"/>
        <v>17748.085750915568</v>
      </c>
      <c r="BC173" s="85">
        <f t="shared" si="82"/>
        <v>1293.6287196655685</v>
      </c>
      <c r="BD173" s="85">
        <f t="shared" si="83"/>
        <v>17570.07487806811</v>
      </c>
      <c r="BE173" s="86">
        <f t="shared" si="84"/>
        <v>1.7293380785500108</v>
      </c>
    </row>
    <row r="174" spans="1:57" x14ac:dyDescent="0.3">
      <c r="A174" s="76" t="str">
        <f>'Data Export'!A151</f>
        <v>T214</v>
      </c>
      <c r="B174" s="76" t="str">
        <f>'Data Export'!B151</f>
        <v>Vernon</v>
      </c>
      <c r="C174" s="76" t="str">
        <f>'Data Export'!C151</f>
        <v>48</v>
      </c>
      <c r="D174" s="76" t="str">
        <f>'Data Export'!D151</f>
        <v>Windham Southeast SU</v>
      </c>
      <c r="E174" s="77">
        <f>'Data Export'!E151</f>
        <v>332.45</v>
      </c>
      <c r="F174" s="78">
        <f>'Data Export'!AU151</f>
        <v>0.18740000000000001</v>
      </c>
      <c r="G174" s="78">
        <f>'Data Export'!AT151</f>
        <v>7.37</v>
      </c>
      <c r="H174" s="79">
        <f>'Data Export'!AR151</f>
        <v>4.3099999999999996</v>
      </c>
      <c r="I174" s="79">
        <f t="shared" si="60"/>
        <v>183.10384887695312</v>
      </c>
      <c r="J174" s="79">
        <f>'Data Export'!AV151</f>
        <v>26.086151123046875</v>
      </c>
      <c r="K174" s="79">
        <f>'Data Export'!AW151</f>
        <v>0</v>
      </c>
      <c r="L174" s="78">
        <f>'Data Export'!J151</f>
        <v>6.9396629929542542E-2</v>
      </c>
      <c r="M174" s="78">
        <f>'Data Export'!K151</f>
        <v>8.3034828305244446E-2</v>
      </c>
      <c r="N174" s="76">
        <f>'Data Export'!L151</f>
        <v>0</v>
      </c>
      <c r="O174" s="77">
        <f>'Data Export'!P151</f>
        <v>0</v>
      </c>
      <c r="P174" s="77">
        <f>'Data Export'!Q151</f>
        <v>0</v>
      </c>
      <c r="Q174" s="77">
        <f>'Data Export'!R151</f>
        <v>0</v>
      </c>
      <c r="R174" s="77">
        <f t="shared" si="85"/>
        <v>0</v>
      </c>
      <c r="S174" s="77">
        <f t="shared" si="86"/>
        <v>0</v>
      </c>
      <c r="T174" s="80">
        <f>'Data Export'!Z151</f>
        <v>0</v>
      </c>
      <c r="U174" s="80">
        <f>'Data Export'!AA151</f>
        <v>1</v>
      </c>
      <c r="V174" s="81">
        <f>'Data Export'!AH151</f>
        <v>3968491</v>
      </c>
      <c r="W174" s="81">
        <f t="shared" si="61"/>
        <v>4054800.1224121093</v>
      </c>
      <c r="X174" s="81">
        <f>'Data Export'!AI151</f>
        <v>4.3585500717163086</v>
      </c>
      <c r="Y174" s="81">
        <f t="shared" si="62"/>
        <v>1448.9999713420868</v>
      </c>
      <c r="Z174" s="81">
        <f>'Data Export'!AJ151</f>
        <v>1190.892578125</v>
      </c>
      <c r="AA174" s="81">
        <f t="shared" si="63"/>
        <v>395912.23759765626</v>
      </c>
      <c r="AB174" s="81">
        <f>'Data Export'!AO151</f>
        <v>259.614990234375</v>
      </c>
      <c r="AC174" s="81">
        <f t="shared" si="64"/>
        <v>86309.00350341796</v>
      </c>
      <c r="AD174" s="77">
        <f>'Data Export'!AK151</f>
        <v>228.93</v>
      </c>
      <c r="AE174" s="77">
        <f>'Data Export'!AL151</f>
        <v>213.6</v>
      </c>
      <c r="AF174" s="81">
        <f>'Data Export'!AN151</f>
        <v>12196.7216796875</v>
      </c>
      <c r="AG174" s="81">
        <f t="shared" si="65"/>
        <v>17129.624928906615</v>
      </c>
      <c r="AH174" s="80">
        <f t="shared" si="66"/>
        <v>1.6859867056010447</v>
      </c>
      <c r="AI174" s="83">
        <f>'Data Export'!AS151</f>
        <v>213.5</v>
      </c>
      <c r="AJ174" s="84">
        <f t="shared" si="67"/>
        <v>217.17241475830076</v>
      </c>
      <c r="AK174" s="84">
        <f t="shared" si="68"/>
        <v>120.87338826134553</v>
      </c>
      <c r="AL174" s="84">
        <f t="shared" si="69"/>
        <v>11.644600000000001</v>
      </c>
      <c r="AM174" s="84">
        <f>IF($B$5="No",IF($B$3='Funding Weight Adjustments'!$D$2,$B$14*N174*AI174,IF($B$3='Funding Weight Adjustments'!$E$2,$B$14*N174*AI174,IF($B$3='Funding Weight Adjustments'!$B$2,$B$15*T174*AI174+$B$16*U174*AI174,IF($B$3='Funding Weight Adjustments'!$C$2,$B$15*T174*AI174+$B$16*U174*AI174,IF($B$3='Funding Weight Adjustments'!$H$2,$B$14*N174*AI174,IF($B$3='Funding Weight Adjustments'!$I$2,$B$14*N174*AI174,IF($B$3='Funding Weight Adjustments'!$F$2,$B$15*T174*AI174+$B$16*U174*AI174,IF($B$3='Funding Weight Adjustments'!$G$2,$B$15*T174*AI174+$B$16*U174*AI174)))))))),IF($B$5="Sparsity&lt;100",IF(R174=0,0,IF($B$3='Funding Weight Adjustments'!$D$2,$B$14*N174*AI174,IF($B$3='Funding Weight Adjustments'!$E$2,$B$14*N174*AI174,IF($B$3='Funding Weight Adjustments'!$B$2,$B$15*T174*AI174+$B$16*U174*AI174,IF($B$3='Funding Weight Adjustments'!$C$2,$B$15*T174*AI174+$B$16*U174*AI174,IF($B$3='Funding Weight Adjustments'!$H$2,$B$14*N174*AI174,IF($B$3='Funding Weight Adjustments'!$I$2,$B$14*N174*AI174,IF($B$3='Funding Weight Adjustments'!$F$2,$B$15*T174*AI174+$B$16*U174*AI174,IF($B$3='Funding Weight Adjustments'!$G$2,$B$15*T174*AI174+$B$16*U174*AI174))))))))),IF($B$5="Sparsity&lt;55",IF(S174=0,0,IF($B$3='Funding Weight Adjustments'!$D$2,$B$14*N174*AI174,IF($B$3='Funding Weight Adjustments'!$E$2,$B$14*N174*AI174,IF($B$3='Funding Weight Adjustments'!$B$2,$B$15*T174*AI174+$B$16*U174*AI174,IF($B$3='Funding Weight Adjustments'!$C$2,$B$15*T174*AI174+$B$16*U174*AI174,IF($B$3='Funding Weight Adjustments'!$H$2,$B$14*N174*AI174,IF($B$3='Funding Weight Adjustments'!$I$2,$B$14*N174*AI174,IF($B$3='Funding Weight Adjustments'!$F$2,$B$15*T174*AI174+$B$16*U174*AI174,IF($B$3='Funding Weight Adjustments'!$G$2,$B$15*T174*AI174+$B$16*U174*AI174))))))))))))</f>
        <v>0</v>
      </c>
      <c r="AN174" s="84">
        <f t="shared" si="70"/>
        <v>0</v>
      </c>
      <c r="AO174" s="84">
        <f t="shared" si="87"/>
        <v>349.69040301964634</v>
      </c>
      <c r="AP174" s="84">
        <f t="shared" si="71"/>
        <v>187.4866420512771</v>
      </c>
      <c r="AQ174" s="85">
        <f t="shared" si="72"/>
        <v>19515.459047017102</v>
      </c>
      <c r="AR174" s="86">
        <f t="shared" si="73"/>
        <v>1.9208128983284549</v>
      </c>
      <c r="AS174" s="85">
        <f>IF(AO174="-","-",IF($B$3='Funding Weight Adjustments'!$D$2,AI174*$E$14,IF($B$3='Funding Weight Adjustments'!$E$2,AP174*$E$14,IF($B$3='Funding Weight Adjustments'!$B$2,AI174*$E$14,IF(Simulation!$B$3='Funding Weight Adjustments'!$C$2,AP174*$E$14,IF($B$3='Funding Weight Adjustments'!$H$2,AI174*$E$14,IF($B$3='Funding Weight Adjustments'!$I$2,AP174*$E$14,IF($B$3='Funding Weight Adjustments'!$F$2,AI174*$E$14,IF(Simulation!$B$3='Funding Weight Adjustments'!$G$2,AP174*$E$14)))))))))</f>
        <v>361849.21915896481</v>
      </c>
      <c r="AT174" s="85">
        <f t="shared" si="74"/>
        <v>1448.9999713420868</v>
      </c>
      <c r="AU174" s="85">
        <f t="shared" si="75"/>
        <v>86309.00350341796</v>
      </c>
      <c r="AV174" s="85">
        <f>IF(AO174="-","-",IF($B$3='Funding Weight Adjustments'!$D$2,AO174*$E$16,IF($B$3='Funding Weight Adjustments'!$E$2,AO174*$E$16,IF($B$3='Funding Weight Adjustments'!$B$2,AO174*$E$16,IF(Simulation!$B$3='Funding Weight Adjustments'!$C$2,AO174*$E$16,IF($B$3='Funding Weight Adjustments'!$H$2,AO174*$E$16,IF($B$3='Funding Weight Adjustments'!$I$2,AO174*$E$16,IF($B$3='Funding Weight Adjustments'!$F$2,AO174*$E$16,IF(Simulation!$B$3='Funding Weight Adjustments'!$G$2,AO174*$E$16)))))))))</f>
        <v>3009415.4966640137</v>
      </c>
      <c r="AW174" s="85">
        <f t="shared" si="76"/>
        <v>3459022.7192977387</v>
      </c>
      <c r="AX174" s="85">
        <f t="shared" si="77"/>
        <v>1088.4320022829443</v>
      </c>
      <c r="AY174" s="85">
        <f t="shared" si="78"/>
        <v>4.3585500717163086</v>
      </c>
      <c r="AZ174" s="85">
        <f t="shared" si="79"/>
        <v>259.614990234375</v>
      </c>
      <c r="BA174" s="85">
        <f t="shared" si="80"/>
        <v>9052.2349125101937</v>
      </c>
      <c r="BB174" s="85">
        <f t="shared" si="81"/>
        <v>10404.64045509923</v>
      </c>
      <c r="BC174" s="85">
        <f t="shared" si="82"/>
        <v>-1792.0812245882698</v>
      </c>
      <c r="BD174" s="85">
        <f t="shared" si="83"/>
        <v>16337.753176369384</v>
      </c>
      <c r="BE174" s="86">
        <f t="shared" si="84"/>
        <v>1.6080465724773017</v>
      </c>
    </row>
    <row r="175" spans="1:57" x14ac:dyDescent="0.3">
      <c r="A175" s="76" t="str">
        <f>'Data Export'!A152</f>
        <v>T216</v>
      </c>
      <c r="B175" s="76" t="str">
        <f>'Data Export'!B152</f>
        <v>Victory</v>
      </c>
      <c r="C175" s="76" t="str">
        <f>'Data Export'!C152</f>
        <v>18</v>
      </c>
      <c r="D175" s="76" t="str">
        <f>'Data Export'!D152</f>
        <v>Essex-Caledonia SU</v>
      </c>
      <c r="E175" s="77">
        <f>'Data Export'!E152</f>
        <v>11</v>
      </c>
      <c r="F175" s="78">
        <f>'Data Export'!AU152</f>
        <v>8.6999999999999994E-2</v>
      </c>
      <c r="G175" s="78">
        <f>'Data Export'!AT152</f>
        <v>0</v>
      </c>
      <c r="H175" s="79">
        <f>'Data Export'!AR152</f>
        <v>0</v>
      </c>
      <c r="I175" s="79">
        <f t="shared" si="60"/>
        <v>6.1091475486755371</v>
      </c>
      <c r="J175" s="79">
        <f>'Data Export'!AV152</f>
        <v>2.4318461418151855</v>
      </c>
      <c r="K175" s="79">
        <f>'Data Export'!AW152</f>
        <v>2.9590063095092773</v>
      </c>
      <c r="L175" s="78">
        <f>'Data Export'!J152</f>
        <v>2.7302945032715797E-2</v>
      </c>
      <c r="M175" s="78">
        <f>'Data Export'!K152</f>
        <v>3.9682541973888874E-3</v>
      </c>
      <c r="N175" s="76">
        <f>'Data Export'!L152</f>
        <v>1</v>
      </c>
      <c r="O175" s="77">
        <f>'Data Export'!P152</f>
        <v>1</v>
      </c>
      <c r="P175" s="77">
        <f>'Data Export'!Q152</f>
        <v>0</v>
      </c>
      <c r="Q175" s="77">
        <f>'Data Export'!R152</f>
        <v>0</v>
      </c>
      <c r="R175" s="77">
        <f t="shared" si="85"/>
        <v>1</v>
      </c>
      <c r="S175" s="77">
        <f t="shared" si="86"/>
        <v>1</v>
      </c>
      <c r="T175" s="80">
        <f>'Data Export'!Z152</f>
        <v>0</v>
      </c>
      <c r="U175" s="80">
        <f>'Data Export'!AA152</f>
        <v>0</v>
      </c>
      <c r="V175" s="81">
        <f>'Data Export'!AH152</f>
        <v>285793</v>
      </c>
      <c r="W175" s="81">
        <f t="shared" si="61"/>
        <v>285792.998046875</v>
      </c>
      <c r="X175" s="81">
        <f>'Data Export'!AI152</f>
        <v>0</v>
      </c>
      <c r="Y175" s="81">
        <f t="shared" si="62"/>
        <v>0</v>
      </c>
      <c r="Z175" s="81">
        <f>'Data Export'!AJ152</f>
        <v>2280.2734375</v>
      </c>
      <c r="AA175" s="81">
        <f t="shared" si="63"/>
        <v>25083.0078125</v>
      </c>
      <c r="AB175" s="81">
        <f>'Data Export'!AO152</f>
        <v>0</v>
      </c>
      <c r="AC175" s="81">
        <f t="shared" si="64"/>
        <v>0</v>
      </c>
      <c r="AD175" s="77">
        <f>'Data Export'!AK152</f>
        <v>12.57</v>
      </c>
      <c r="AE175" s="77">
        <f>'Data Export'!AL152</f>
        <v>11.73</v>
      </c>
      <c r="AF175" s="81">
        <f>'Data Export'!AN152</f>
        <v>25981.181640625</v>
      </c>
      <c r="AG175" s="81">
        <f t="shared" si="65"/>
        <v>22225.915621003835</v>
      </c>
      <c r="AH175" s="80">
        <f t="shared" si="66"/>
        <v>2.1875901201775427</v>
      </c>
      <c r="AI175" s="83">
        <f>'Data Export'!AS152</f>
        <v>11.5</v>
      </c>
      <c r="AJ175" s="84">
        <f t="shared" si="67"/>
        <v>12.651125874519348</v>
      </c>
      <c r="AK175" s="84">
        <f t="shared" si="68"/>
        <v>3.2689244147170546</v>
      </c>
      <c r="AL175" s="84">
        <f t="shared" si="69"/>
        <v>0</v>
      </c>
      <c r="AM175" s="84">
        <f>IF($B$5="No",IF($B$3='Funding Weight Adjustments'!$D$2,$B$14*N175*AI175,IF($B$3='Funding Weight Adjustments'!$E$2,$B$14*N175*AI175,IF($B$3='Funding Weight Adjustments'!$B$2,$B$15*T175*AI175+$B$16*U175*AI175,IF($B$3='Funding Weight Adjustments'!$C$2,$B$15*T175*AI175+$B$16*U175*AI175,IF($B$3='Funding Weight Adjustments'!$H$2,$B$14*N175*AI175,IF($B$3='Funding Weight Adjustments'!$I$2,$B$14*N175*AI175,IF($B$3='Funding Weight Adjustments'!$F$2,$B$15*T175*AI175+$B$16*U175*AI175,IF($B$3='Funding Weight Adjustments'!$G$2,$B$15*T175*AI175+$B$16*U175*AI175)))))))),IF($B$5="Sparsity&lt;100",IF(R175=0,0,IF($B$3='Funding Weight Adjustments'!$D$2,$B$14*N175*AI175,IF($B$3='Funding Weight Adjustments'!$E$2,$B$14*N175*AI175,IF($B$3='Funding Weight Adjustments'!$B$2,$B$15*T175*AI175+$B$16*U175*AI175,IF($B$3='Funding Weight Adjustments'!$C$2,$B$15*T175*AI175+$B$16*U175*AI175,IF($B$3='Funding Weight Adjustments'!$H$2,$B$14*N175*AI175,IF($B$3='Funding Weight Adjustments'!$I$2,$B$14*N175*AI175,IF($B$3='Funding Weight Adjustments'!$F$2,$B$15*T175*AI175+$B$16*U175*AI175,IF($B$3='Funding Weight Adjustments'!$G$2,$B$15*T175*AI175+$B$16*U175*AI175))))))))),IF($B$5="Sparsity&lt;55",IF(S175=0,0,IF($B$3='Funding Weight Adjustments'!$D$2,$B$14*N175*AI175,IF($B$3='Funding Weight Adjustments'!$E$2,$B$14*N175*AI175,IF($B$3='Funding Weight Adjustments'!$B$2,$B$15*T175*AI175+$B$16*U175*AI175,IF($B$3='Funding Weight Adjustments'!$C$2,$B$15*T175*AI175+$B$16*U175*AI175,IF($B$3='Funding Weight Adjustments'!$H$2,$B$14*N175*AI175,IF($B$3='Funding Weight Adjustments'!$I$2,$B$14*N175*AI175,IF($B$3='Funding Weight Adjustments'!$F$2,$B$15*T175*AI175+$B$16*U175*AI175,IF($B$3='Funding Weight Adjustments'!$G$2,$B$15*T175*AI175+$B$16*U175*AI175))))))))))))</f>
        <v>0</v>
      </c>
      <c r="AN175" s="84">
        <f t="shared" si="70"/>
        <v>2.645</v>
      </c>
      <c r="AO175" s="84">
        <f t="shared" si="87"/>
        <v>18.565050289236403</v>
      </c>
      <c r="AP175" s="84">
        <f t="shared" si="71"/>
        <v>9.9536587455231675</v>
      </c>
      <c r="AQ175" s="85">
        <f t="shared" si="72"/>
        <v>26192.377787879646</v>
      </c>
      <c r="AR175" s="86">
        <f t="shared" si="73"/>
        <v>2.5779899397519337</v>
      </c>
      <c r="AS175" s="85">
        <f>IF(AO175="-","-",IF($B$3='Funding Weight Adjustments'!$D$2,AI175*$E$14,IF($B$3='Funding Weight Adjustments'!$E$2,AP175*$E$14,IF($B$3='Funding Weight Adjustments'!$B$2,AI175*$E$14,IF(Simulation!$B$3='Funding Weight Adjustments'!$C$2,AP175*$E$14,IF($B$3='Funding Weight Adjustments'!$H$2,AI175*$E$14,IF($B$3='Funding Weight Adjustments'!$I$2,AP175*$E$14,IF($B$3='Funding Weight Adjustments'!$F$2,AI175*$E$14,IF(Simulation!$B$3='Funding Weight Adjustments'!$G$2,AP175*$E$14)))))))))</f>
        <v>19210.561378859715</v>
      </c>
      <c r="AT175" s="85">
        <f t="shared" si="74"/>
        <v>0</v>
      </c>
      <c r="AU175" s="85">
        <f t="shared" si="75"/>
        <v>0</v>
      </c>
      <c r="AV175" s="85">
        <f>IF(AO175="-","-",IF($B$3='Funding Weight Adjustments'!$D$2,AO175*$E$16,IF($B$3='Funding Weight Adjustments'!$E$2,AO175*$E$16,IF($B$3='Funding Weight Adjustments'!$B$2,AO175*$E$16,IF(Simulation!$B$3='Funding Weight Adjustments'!$C$2,AO175*$E$16,IF($B$3='Funding Weight Adjustments'!$H$2,AO175*$E$16,IF($B$3='Funding Weight Adjustments'!$I$2,AO175*$E$16,IF($B$3='Funding Weight Adjustments'!$F$2,AO175*$E$16,IF(Simulation!$B$3='Funding Weight Adjustments'!$G$2,AO175*$E$16)))))))))</f>
        <v>159769.75505855065</v>
      </c>
      <c r="AW175" s="85">
        <f t="shared" si="76"/>
        <v>178980.31643741037</v>
      </c>
      <c r="AX175" s="85">
        <f t="shared" si="77"/>
        <v>1746.4146708054286</v>
      </c>
      <c r="AY175" s="85">
        <f t="shared" si="78"/>
        <v>0</v>
      </c>
      <c r="AZ175" s="85">
        <f t="shared" si="79"/>
        <v>0</v>
      </c>
      <c r="BA175" s="85">
        <f t="shared" si="80"/>
        <v>14524.523187140969</v>
      </c>
      <c r="BB175" s="85">
        <f t="shared" si="81"/>
        <v>16270.937857946397</v>
      </c>
      <c r="BC175" s="85">
        <f t="shared" si="82"/>
        <v>-9710.2437826786027</v>
      </c>
      <c r="BD175" s="85">
        <f t="shared" si="83"/>
        <v>15461.380840902184</v>
      </c>
      <c r="BE175" s="86">
        <f t="shared" si="84"/>
        <v>1.5217894528447031</v>
      </c>
    </row>
    <row r="176" spans="1:57" x14ac:dyDescent="0.3">
      <c r="A176" s="76" t="str">
        <f>'Data Export'!A153</f>
        <v>T218</v>
      </c>
      <c r="B176" s="76" t="str">
        <f>'Data Export'!B153</f>
        <v>Walden</v>
      </c>
      <c r="C176" s="76" t="str">
        <f>'Data Export'!C153</f>
        <v>9</v>
      </c>
      <c r="D176" s="76" t="str">
        <f>'Data Export'!D153</f>
        <v>Caledonia Central SU</v>
      </c>
      <c r="E176" s="77">
        <f>'Data Export'!E153</f>
        <v>116.53</v>
      </c>
      <c r="F176" s="78">
        <f>'Data Export'!AU153</f>
        <v>0.2429</v>
      </c>
      <c r="G176" s="78">
        <f>'Data Export'!AT153</f>
        <v>0</v>
      </c>
      <c r="H176" s="79">
        <f>'Data Export'!AR153</f>
        <v>10.67</v>
      </c>
      <c r="I176" s="79">
        <f t="shared" si="60"/>
        <v>92.190867614746097</v>
      </c>
      <c r="J176" s="79">
        <f>'Data Export'!AV153</f>
        <v>42.259132385253906</v>
      </c>
      <c r="K176" s="79">
        <f>'Data Export'!AW153</f>
        <v>0</v>
      </c>
      <c r="L176" s="78">
        <f>'Data Export'!J153</f>
        <v>0.14708200097084045</v>
      </c>
      <c r="M176" s="78">
        <f>'Data Export'!K153</f>
        <v>5.8172151446342468E-2</v>
      </c>
      <c r="N176" s="76">
        <f>'Data Export'!L153</f>
        <v>0</v>
      </c>
      <c r="O176" s="77">
        <f>'Data Export'!P153</f>
        <v>1</v>
      </c>
      <c r="P176" s="77">
        <f>'Data Export'!Q153</f>
        <v>0</v>
      </c>
      <c r="Q176" s="77">
        <f>'Data Export'!R153</f>
        <v>0</v>
      </c>
      <c r="R176" s="77">
        <f t="shared" si="85"/>
        <v>1</v>
      </c>
      <c r="S176" s="77">
        <f t="shared" si="86"/>
        <v>1</v>
      </c>
      <c r="T176" s="80">
        <f>'Data Export'!Z153</f>
        <v>1</v>
      </c>
      <c r="U176" s="80">
        <f>'Data Export'!AA153</f>
        <v>0</v>
      </c>
      <c r="V176" s="81">
        <f>'Data Export'!AH153</f>
        <v>2139289</v>
      </c>
      <c r="W176" s="81">
        <f t="shared" si="61"/>
        <v>2139288.9208789063</v>
      </c>
      <c r="X176" s="81">
        <f>'Data Export'!AI153</f>
        <v>2009.28515625</v>
      </c>
      <c r="Y176" s="81">
        <f t="shared" si="62"/>
        <v>234141.99925781251</v>
      </c>
      <c r="Z176" s="81">
        <f>'Data Export'!AJ153</f>
        <v>1407.705078125</v>
      </c>
      <c r="AA176" s="81">
        <f t="shared" si="63"/>
        <v>164039.87275390624</v>
      </c>
      <c r="AB176" s="81">
        <f>'Data Export'!AO153</f>
        <v>0</v>
      </c>
      <c r="AC176" s="81">
        <f t="shared" si="64"/>
        <v>0</v>
      </c>
      <c r="AD176" s="77">
        <f>'Data Export'!AK153</f>
        <v>157.47999999999999</v>
      </c>
      <c r="AE176" s="77">
        <f>'Data Export'!AL153</f>
        <v>146.94</v>
      </c>
      <c r="AF176" s="81">
        <f>'Data Export'!AN153</f>
        <v>18358.267578125</v>
      </c>
      <c r="AG176" s="81">
        <f t="shared" si="65"/>
        <v>13442.555111780319</v>
      </c>
      <c r="AH176" s="80">
        <f t="shared" si="66"/>
        <v>1.3230861330492441</v>
      </c>
      <c r="AI176" s="83">
        <f>'Data Export'!AS153</f>
        <v>145.12</v>
      </c>
      <c r="AJ176" s="84">
        <f t="shared" si="67"/>
        <v>149.0778004486084</v>
      </c>
      <c r="AK176" s="84">
        <f t="shared" si="68"/>
        <v>107.54666325503194</v>
      </c>
      <c r="AL176" s="84">
        <f t="shared" si="69"/>
        <v>0</v>
      </c>
      <c r="AM176" s="84">
        <f>IF($B$5="No",IF($B$3='Funding Weight Adjustments'!$D$2,$B$14*N176*AI176,IF($B$3='Funding Weight Adjustments'!$E$2,$B$14*N176*AI176,IF($B$3='Funding Weight Adjustments'!$B$2,$B$15*T176*AI176+$B$16*U176*AI176,IF($B$3='Funding Weight Adjustments'!$C$2,$B$15*T176*AI176+$B$16*U176*AI176,IF($B$3='Funding Weight Adjustments'!$H$2,$B$14*N176*AI176,IF($B$3='Funding Weight Adjustments'!$I$2,$B$14*N176*AI176,IF($B$3='Funding Weight Adjustments'!$F$2,$B$15*T176*AI176+$B$16*U176*AI176,IF($B$3='Funding Weight Adjustments'!$G$2,$B$15*T176*AI176+$B$16*U176*AI176)))))))),IF($B$5="Sparsity&lt;100",IF(R176=0,0,IF($B$3='Funding Weight Adjustments'!$D$2,$B$14*N176*AI176,IF($B$3='Funding Weight Adjustments'!$E$2,$B$14*N176*AI176,IF($B$3='Funding Weight Adjustments'!$B$2,$B$15*T176*AI176+$B$16*U176*AI176,IF($B$3='Funding Weight Adjustments'!$C$2,$B$15*T176*AI176+$B$16*U176*AI176,IF($B$3='Funding Weight Adjustments'!$H$2,$B$14*N176*AI176,IF($B$3='Funding Weight Adjustments'!$I$2,$B$14*N176*AI176,IF($B$3='Funding Weight Adjustments'!$F$2,$B$15*T176*AI176+$B$16*U176*AI176,IF($B$3='Funding Weight Adjustments'!$G$2,$B$15*T176*AI176+$B$16*U176*AI176))))))))),IF($B$5="Sparsity&lt;55",IF(S176=0,0,IF($B$3='Funding Weight Adjustments'!$D$2,$B$14*N176*AI176,IF($B$3='Funding Weight Adjustments'!$E$2,$B$14*N176*AI176,IF($B$3='Funding Weight Adjustments'!$B$2,$B$15*T176*AI176+$B$16*U176*AI176,IF($B$3='Funding Weight Adjustments'!$C$2,$B$15*T176*AI176+$B$16*U176*AI176,IF($B$3='Funding Weight Adjustments'!$H$2,$B$14*N176*AI176,IF($B$3='Funding Weight Adjustments'!$I$2,$B$14*N176*AI176,IF($B$3='Funding Weight Adjustments'!$F$2,$B$15*T176*AI176+$B$16*U176*AI176,IF($B$3='Funding Weight Adjustments'!$G$2,$B$15*T176*AI176+$B$16*U176*AI176))))))))))))</f>
        <v>37.731200000000001</v>
      </c>
      <c r="AN176" s="84">
        <f t="shared" si="70"/>
        <v>33.377600000000001</v>
      </c>
      <c r="AO176" s="84">
        <f t="shared" si="87"/>
        <v>327.73326370364032</v>
      </c>
      <c r="AP176" s="84">
        <f t="shared" si="71"/>
        <v>175.71431348903528</v>
      </c>
      <c r="AQ176" s="85">
        <f t="shared" si="72"/>
        <v>11241.252968548048</v>
      </c>
      <c r="AR176" s="86">
        <f t="shared" si="73"/>
        <v>1.1064225362744142</v>
      </c>
      <c r="AS176" s="85">
        <f>IF(AO176="-","-",IF($B$3='Funding Weight Adjustments'!$D$2,AI176*$E$14,IF($B$3='Funding Weight Adjustments'!$E$2,AP176*$E$14,IF($B$3='Funding Weight Adjustments'!$B$2,AI176*$E$14,IF(Simulation!$B$3='Funding Weight Adjustments'!$C$2,AP176*$E$14,IF($B$3='Funding Weight Adjustments'!$H$2,AI176*$E$14,IF($B$3='Funding Weight Adjustments'!$I$2,AP176*$E$14,IF($B$3='Funding Weight Adjustments'!$F$2,AI176*$E$14,IF(Simulation!$B$3='Funding Weight Adjustments'!$G$2,AP176*$E$14)))))))))</f>
        <v>339128.62503383809</v>
      </c>
      <c r="AT176" s="85">
        <f t="shared" si="74"/>
        <v>234141.99925781251</v>
      </c>
      <c r="AU176" s="85">
        <f t="shared" si="75"/>
        <v>0</v>
      </c>
      <c r="AV176" s="85">
        <f>IF(AO176="-","-",IF($B$3='Funding Weight Adjustments'!$D$2,AO176*$E$16,IF($B$3='Funding Weight Adjustments'!$E$2,AO176*$E$16,IF($B$3='Funding Weight Adjustments'!$B$2,AO176*$E$16,IF(Simulation!$B$3='Funding Weight Adjustments'!$C$2,AO176*$E$16,IF($B$3='Funding Weight Adjustments'!$H$2,AO176*$E$16,IF($B$3='Funding Weight Adjustments'!$I$2,AO176*$E$16,IF($B$3='Funding Weight Adjustments'!$F$2,AO176*$E$16,IF(Simulation!$B$3='Funding Weight Adjustments'!$G$2,AO176*$E$16)))))))))</f>
        <v>2820453.6185300956</v>
      </c>
      <c r="AW176" s="85">
        <f t="shared" si="76"/>
        <v>3393724.242821746</v>
      </c>
      <c r="AX176" s="85">
        <f t="shared" si="77"/>
        <v>2910.225907782014</v>
      </c>
      <c r="AY176" s="85">
        <f t="shared" si="78"/>
        <v>2009.28515625</v>
      </c>
      <c r="AZ176" s="85">
        <f t="shared" si="79"/>
        <v>0</v>
      </c>
      <c r="BA176" s="85">
        <f t="shared" si="80"/>
        <v>24203.669600361241</v>
      </c>
      <c r="BB176" s="85">
        <f t="shared" si="81"/>
        <v>29123.180664393254</v>
      </c>
      <c r="BC176" s="85">
        <f t="shared" si="82"/>
        <v>10764.913086268254</v>
      </c>
      <c r="BD176" s="85">
        <f t="shared" si="83"/>
        <v>18380.314647897907</v>
      </c>
      <c r="BE176" s="86">
        <f t="shared" si="84"/>
        <v>1.8090860873915262</v>
      </c>
    </row>
    <row r="177" spans="1:57" x14ac:dyDescent="0.3">
      <c r="A177" s="76" t="str">
        <f>'Data Export'!A154</f>
        <v>T221</v>
      </c>
      <c r="B177" s="76" t="str">
        <f>'Data Export'!B154</f>
        <v>Wardsboro</v>
      </c>
      <c r="C177" s="76" t="str">
        <f>'Data Export'!C154</f>
        <v>46</v>
      </c>
      <c r="D177" s="76" t="str">
        <f>'Data Export'!D154</f>
        <v>Windham Central SU</v>
      </c>
      <c r="E177" s="77">
        <f>'Data Export'!E154</f>
        <v>97.9</v>
      </c>
      <c r="F177" s="78">
        <f>'Data Export'!AU154</f>
        <v>0.21199999999999999</v>
      </c>
      <c r="G177" s="78">
        <f>'Data Export'!AT154</f>
        <v>0</v>
      </c>
      <c r="H177" s="79">
        <f>'Data Export'!AR154</f>
        <v>7.68</v>
      </c>
      <c r="I177" s="79">
        <f t="shared" si="60"/>
        <v>93.514926872253426</v>
      </c>
      <c r="J177" s="79">
        <f>'Data Export'!AV154</f>
        <v>13.195073127746582</v>
      </c>
      <c r="K177" s="79">
        <f>'Data Export'!AW154</f>
        <v>0</v>
      </c>
      <c r="L177" s="78">
        <f>'Data Export'!J154</f>
        <v>6.5976604819297791E-2</v>
      </c>
      <c r="M177" s="78">
        <f>'Data Export'!K154</f>
        <v>4.8215985298156738E-2</v>
      </c>
      <c r="N177" s="76">
        <f>'Data Export'!L154</f>
        <v>1</v>
      </c>
      <c r="O177" s="77">
        <f>'Data Export'!P154</f>
        <v>1</v>
      </c>
      <c r="P177" s="77">
        <f>'Data Export'!Q154</f>
        <v>0</v>
      </c>
      <c r="Q177" s="77">
        <f>'Data Export'!R154</f>
        <v>0</v>
      </c>
      <c r="R177" s="77">
        <f t="shared" si="85"/>
        <v>1</v>
      </c>
      <c r="S177" s="77">
        <f t="shared" si="86"/>
        <v>1</v>
      </c>
      <c r="T177" s="80">
        <f>'Data Export'!Z154</f>
        <v>1</v>
      </c>
      <c r="U177" s="80">
        <f>'Data Export'!AA154</f>
        <v>0</v>
      </c>
      <c r="V177" s="81">
        <f>'Data Export'!AH154</f>
        <v>1983726.125</v>
      </c>
      <c r="W177" s="81">
        <f t="shared" si="61"/>
        <v>1983726.0931640626</v>
      </c>
      <c r="X177" s="81">
        <f>'Data Export'!AI154</f>
        <v>598.81512451171875</v>
      </c>
      <c r="Y177" s="81">
        <f t="shared" si="62"/>
        <v>58624.00068969727</v>
      </c>
      <c r="Z177" s="81">
        <f>'Data Export'!AJ154</f>
        <v>1906.947265625</v>
      </c>
      <c r="AA177" s="81">
        <f t="shared" si="63"/>
        <v>186690.13730468752</v>
      </c>
      <c r="AB177" s="81">
        <f>'Data Export'!AO154</f>
        <v>0</v>
      </c>
      <c r="AC177" s="81">
        <f t="shared" si="64"/>
        <v>0</v>
      </c>
      <c r="AD177" s="77">
        <f>'Data Export'!AK154</f>
        <v>124.07000000000001</v>
      </c>
      <c r="AE177" s="77">
        <f>'Data Export'!AL154</f>
        <v>115.76</v>
      </c>
      <c r="AF177" s="81">
        <f>'Data Export'!AN154</f>
        <v>20262.779296875</v>
      </c>
      <c r="AG177" s="81">
        <f t="shared" si="65"/>
        <v>15523.807497057491</v>
      </c>
      <c r="AH177" s="80">
        <f t="shared" si="66"/>
        <v>1.527933808765501</v>
      </c>
      <c r="AI177" s="83">
        <f>'Data Export'!AS154</f>
        <v>114.39</v>
      </c>
      <c r="AJ177" s="84">
        <f t="shared" si="67"/>
        <v>113.27766681938172</v>
      </c>
      <c r="AK177" s="84">
        <f t="shared" si="68"/>
        <v>71.324150136155509</v>
      </c>
      <c r="AL177" s="84">
        <f t="shared" si="69"/>
        <v>0</v>
      </c>
      <c r="AM177" s="84">
        <f>IF($B$5="No",IF($B$3='Funding Weight Adjustments'!$D$2,$B$14*N177*AI177,IF($B$3='Funding Weight Adjustments'!$E$2,$B$14*N177*AI177,IF($B$3='Funding Weight Adjustments'!$B$2,$B$15*T177*AI177+$B$16*U177*AI177,IF($B$3='Funding Weight Adjustments'!$C$2,$B$15*T177*AI177+$B$16*U177*AI177,IF($B$3='Funding Weight Adjustments'!$H$2,$B$14*N177*AI177,IF($B$3='Funding Weight Adjustments'!$I$2,$B$14*N177*AI177,IF($B$3='Funding Weight Adjustments'!$F$2,$B$15*T177*AI177+$B$16*U177*AI177,IF($B$3='Funding Weight Adjustments'!$G$2,$B$15*T177*AI177+$B$16*U177*AI177)))))))),IF($B$5="Sparsity&lt;100",IF(R177=0,0,IF($B$3='Funding Weight Adjustments'!$D$2,$B$14*N177*AI177,IF($B$3='Funding Weight Adjustments'!$E$2,$B$14*N177*AI177,IF($B$3='Funding Weight Adjustments'!$B$2,$B$15*T177*AI177+$B$16*U177*AI177,IF($B$3='Funding Weight Adjustments'!$C$2,$B$15*T177*AI177+$B$16*U177*AI177,IF($B$3='Funding Weight Adjustments'!$H$2,$B$14*N177*AI177,IF($B$3='Funding Weight Adjustments'!$I$2,$B$14*N177*AI177,IF($B$3='Funding Weight Adjustments'!$F$2,$B$15*T177*AI177+$B$16*U177*AI177,IF($B$3='Funding Weight Adjustments'!$G$2,$B$15*T177*AI177+$B$16*U177*AI177))))))))),IF($B$5="Sparsity&lt;55",IF(S177=0,0,IF($B$3='Funding Weight Adjustments'!$D$2,$B$14*N177*AI177,IF($B$3='Funding Weight Adjustments'!$E$2,$B$14*N177*AI177,IF($B$3='Funding Weight Adjustments'!$B$2,$B$15*T177*AI177+$B$16*U177*AI177,IF($B$3='Funding Weight Adjustments'!$C$2,$B$15*T177*AI177+$B$16*U177*AI177,IF($B$3='Funding Weight Adjustments'!$H$2,$B$14*N177*AI177,IF($B$3='Funding Weight Adjustments'!$I$2,$B$14*N177*AI177,IF($B$3='Funding Weight Adjustments'!$F$2,$B$15*T177*AI177+$B$16*U177*AI177,IF($B$3='Funding Weight Adjustments'!$G$2,$B$15*T177*AI177+$B$16*U177*AI177))))))))))))</f>
        <v>29.741400000000002</v>
      </c>
      <c r="AN177" s="84">
        <f t="shared" si="70"/>
        <v>26.309700000000003</v>
      </c>
      <c r="AO177" s="84">
        <f t="shared" si="87"/>
        <v>240.65291695553722</v>
      </c>
      <c r="AP177" s="84">
        <f t="shared" si="71"/>
        <v>129.02615259162155</v>
      </c>
      <c r="AQ177" s="85">
        <f t="shared" si="72"/>
        <v>13927.687680087172</v>
      </c>
      <c r="AR177" s="86">
        <f t="shared" si="73"/>
        <v>1.370835401583383</v>
      </c>
      <c r="AS177" s="85">
        <f>IF(AO177="-","-",IF($B$3='Funding Weight Adjustments'!$D$2,AI177*$E$14,IF($B$3='Funding Weight Adjustments'!$E$2,AP177*$E$14,IF($B$3='Funding Weight Adjustments'!$B$2,AI177*$E$14,IF(Simulation!$B$3='Funding Weight Adjustments'!$C$2,AP177*$E$14,IF($B$3='Funding Weight Adjustments'!$H$2,AI177*$E$14,IF($B$3='Funding Weight Adjustments'!$I$2,AP177*$E$14,IF($B$3='Funding Weight Adjustments'!$F$2,AI177*$E$14,IF(Simulation!$B$3='Funding Weight Adjustments'!$G$2,AP177*$E$14)))))))))</f>
        <v>249020.47450182959</v>
      </c>
      <c r="AT177" s="85">
        <f t="shared" si="74"/>
        <v>58624.00068969727</v>
      </c>
      <c r="AU177" s="85">
        <f t="shared" si="75"/>
        <v>0</v>
      </c>
      <c r="AV177" s="85">
        <f>IF(AO177="-","-",IF($B$3='Funding Weight Adjustments'!$D$2,AO177*$E$16,IF($B$3='Funding Weight Adjustments'!$E$2,AO177*$E$16,IF($B$3='Funding Weight Adjustments'!$B$2,AO177*$E$16,IF(Simulation!$B$3='Funding Weight Adjustments'!$C$2,AO177*$E$16,IF($B$3='Funding Weight Adjustments'!$H$2,AO177*$E$16,IF($B$3='Funding Weight Adjustments'!$I$2,AO177*$E$16,IF($B$3='Funding Weight Adjustments'!$F$2,AO177*$E$16,IF(Simulation!$B$3='Funding Weight Adjustments'!$G$2,AO177*$E$16)))))))))</f>
        <v>2071045.1626626519</v>
      </c>
      <c r="AW177" s="85">
        <f t="shared" si="76"/>
        <v>2378689.6378541789</v>
      </c>
      <c r="AX177" s="85">
        <f t="shared" si="77"/>
        <v>2543.6207814282898</v>
      </c>
      <c r="AY177" s="85">
        <f t="shared" si="78"/>
        <v>598.81512451171875</v>
      </c>
      <c r="AZ177" s="85">
        <f t="shared" si="79"/>
        <v>0</v>
      </c>
      <c r="BA177" s="85">
        <f t="shared" si="80"/>
        <v>21154.700333632805</v>
      </c>
      <c r="BB177" s="85">
        <f t="shared" si="81"/>
        <v>24297.136239572817</v>
      </c>
      <c r="BC177" s="85">
        <f t="shared" si="82"/>
        <v>4034.3569426978174</v>
      </c>
      <c r="BD177" s="85">
        <f t="shared" si="83"/>
        <v>16988.799995357153</v>
      </c>
      <c r="BE177" s="86">
        <f t="shared" si="84"/>
        <v>1.6721259837949953</v>
      </c>
    </row>
    <row r="178" spans="1:57" x14ac:dyDescent="0.3">
      <c r="A178" s="76" t="str">
        <f>'Data Export'!A155</f>
        <v>T223</v>
      </c>
      <c r="B178" s="76" t="str">
        <f>'Data Export'!B155</f>
        <v>Washington</v>
      </c>
      <c r="C178" s="76" t="str">
        <f>'Data Export'!C155</f>
        <v>29</v>
      </c>
      <c r="D178" s="76" t="str">
        <f>'Data Export'!D155</f>
        <v>Orange North SU</v>
      </c>
      <c r="E178" s="77">
        <f>'Data Export'!E155</f>
        <v>123.95</v>
      </c>
      <c r="F178" s="78">
        <f>'Data Export'!AU155</f>
        <v>0.21340000000000001</v>
      </c>
      <c r="G178" s="78">
        <f>'Data Export'!AT155</f>
        <v>0</v>
      </c>
      <c r="H178" s="79">
        <f>'Data Export'!AR155</f>
        <v>12.15</v>
      </c>
      <c r="I178" s="79">
        <f t="shared" si="60"/>
        <v>80.524892883300794</v>
      </c>
      <c r="J178" s="79">
        <f>'Data Export'!AV155</f>
        <v>38.555107116699219</v>
      </c>
      <c r="K178" s="79">
        <f>'Data Export'!AW155</f>
        <v>0</v>
      </c>
      <c r="L178" s="78">
        <f>'Data Export'!J155</f>
        <v>6.0889173299074173E-2</v>
      </c>
      <c r="M178" s="78">
        <f>'Data Export'!K155</f>
        <v>4.1682109236717224E-2</v>
      </c>
      <c r="N178" s="76">
        <f>'Data Export'!L155</f>
        <v>0</v>
      </c>
      <c r="O178" s="77">
        <f>'Data Export'!P155</f>
        <v>1</v>
      </c>
      <c r="P178" s="77">
        <f>'Data Export'!Q155</f>
        <v>0</v>
      </c>
      <c r="Q178" s="77">
        <f>'Data Export'!R155</f>
        <v>0</v>
      </c>
      <c r="R178" s="77">
        <f t="shared" si="85"/>
        <v>1</v>
      </c>
      <c r="S178" s="77">
        <f t="shared" si="86"/>
        <v>1</v>
      </c>
      <c r="T178" s="80">
        <f>'Data Export'!Z155</f>
        <v>1</v>
      </c>
      <c r="U178" s="80">
        <f>'Data Export'!AA155</f>
        <v>0</v>
      </c>
      <c r="V178" s="81">
        <f>'Data Export'!AH155</f>
        <v>2208253</v>
      </c>
      <c r="W178" s="81">
        <f t="shared" si="61"/>
        <v>2233277.113964844</v>
      </c>
      <c r="X178" s="81">
        <f>'Data Export'!AI155</f>
        <v>721.1375732421875</v>
      </c>
      <c r="Y178" s="81">
        <f t="shared" si="62"/>
        <v>89385.002203369149</v>
      </c>
      <c r="Z178" s="81">
        <f>'Data Export'!AJ155</f>
        <v>3046.7294921875</v>
      </c>
      <c r="AA178" s="81">
        <f t="shared" si="63"/>
        <v>377642.12055664061</v>
      </c>
      <c r="AB178" s="81">
        <f>'Data Export'!AO155</f>
        <v>201.88786315917969</v>
      </c>
      <c r="AC178" s="81">
        <f t="shared" si="64"/>
        <v>25024.000638580324</v>
      </c>
      <c r="AD178" s="77">
        <f>'Data Export'!AK155</f>
        <v>139.57999999999998</v>
      </c>
      <c r="AE178" s="77">
        <f>'Data Export'!AL155</f>
        <v>130.24</v>
      </c>
      <c r="AF178" s="81">
        <f>'Data Export'!AN155</f>
        <v>18017.564453125</v>
      </c>
      <c r="AG178" s="81">
        <f t="shared" si="65"/>
        <v>14247.811681574041</v>
      </c>
      <c r="AH178" s="80">
        <f t="shared" si="66"/>
        <v>1.4023436694462639</v>
      </c>
      <c r="AI178" s="83">
        <f>'Data Export'!AS155</f>
        <v>131.23000000000002</v>
      </c>
      <c r="AJ178" s="84">
        <f t="shared" si="67"/>
        <v>133.53667463684081</v>
      </c>
      <c r="AK178" s="84">
        <f t="shared" si="68"/>
        <v>84.635277311480451</v>
      </c>
      <c r="AL178" s="84">
        <f t="shared" si="69"/>
        <v>0</v>
      </c>
      <c r="AM178" s="84">
        <f>IF($B$5="No",IF($B$3='Funding Weight Adjustments'!$D$2,$B$14*N178*AI178,IF($B$3='Funding Weight Adjustments'!$E$2,$B$14*N178*AI178,IF($B$3='Funding Weight Adjustments'!$B$2,$B$15*T178*AI178+$B$16*U178*AI178,IF($B$3='Funding Weight Adjustments'!$C$2,$B$15*T178*AI178+$B$16*U178*AI178,IF($B$3='Funding Weight Adjustments'!$H$2,$B$14*N178*AI178,IF($B$3='Funding Weight Adjustments'!$I$2,$B$14*N178*AI178,IF($B$3='Funding Weight Adjustments'!$F$2,$B$15*T178*AI178+$B$16*U178*AI178,IF($B$3='Funding Weight Adjustments'!$G$2,$B$15*T178*AI178+$B$16*U178*AI178)))))))),IF($B$5="Sparsity&lt;100",IF(R178=0,0,IF($B$3='Funding Weight Adjustments'!$D$2,$B$14*N178*AI178,IF($B$3='Funding Weight Adjustments'!$E$2,$B$14*N178*AI178,IF($B$3='Funding Weight Adjustments'!$B$2,$B$15*T178*AI178+$B$16*U178*AI178,IF($B$3='Funding Weight Adjustments'!$C$2,$B$15*T178*AI178+$B$16*U178*AI178,IF($B$3='Funding Weight Adjustments'!$H$2,$B$14*N178*AI178,IF($B$3='Funding Weight Adjustments'!$I$2,$B$14*N178*AI178,IF($B$3='Funding Weight Adjustments'!$F$2,$B$15*T178*AI178+$B$16*U178*AI178,IF($B$3='Funding Weight Adjustments'!$G$2,$B$15*T178*AI178+$B$16*U178*AI178))))))))),IF($B$5="Sparsity&lt;55",IF(S178=0,0,IF($B$3='Funding Weight Adjustments'!$D$2,$B$14*N178*AI178,IF($B$3='Funding Weight Adjustments'!$E$2,$B$14*N178*AI178,IF($B$3='Funding Weight Adjustments'!$B$2,$B$15*T178*AI178+$B$16*U178*AI178,IF($B$3='Funding Weight Adjustments'!$C$2,$B$15*T178*AI178+$B$16*U178*AI178,IF($B$3='Funding Weight Adjustments'!$H$2,$B$14*N178*AI178,IF($B$3='Funding Weight Adjustments'!$I$2,$B$14*N178*AI178,IF($B$3='Funding Weight Adjustments'!$F$2,$B$15*T178*AI178+$B$16*U178*AI178,IF($B$3='Funding Weight Adjustments'!$G$2,$B$15*T178*AI178+$B$16*U178*AI178))))))))))))</f>
        <v>34.119800000000005</v>
      </c>
      <c r="AN178" s="84">
        <f t="shared" si="70"/>
        <v>30.182900000000007</v>
      </c>
      <c r="AO178" s="84">
        <f t="shared" si="87"/>
        <v>282.47465194832125</v>
      </c>
      <c r="AP178" s="84">
        <f t="shared" si="71"/>
        <v>151.44889165122035</v>
      </c>
      <c r="AQ178" s="85">
        <f t="shared" si="72"/>
        <v>12252.549181288452</v>
      </c>
      <c r="AR178" s="86">
        <f t="shared" si="73"/>
        <v>1.2059595650874462</v>
      </c>
      <c r="AS178" s="85">
        <f>IF(AO178="-","-",IF($B$3='Funding Weight Adjustments'!$D$2,AI178*$E$14,IF($B$3='Funding Weight Adjustments'!$E$2,AP178*$E$14,IF($B$3='Funding Weight Adjustments'!$B$2,AI178*$E$14,IF(Simulation!$B$3='Funding Weight Adjustments'!$C$2,AP178*$E$14,IF($B$3='Funding Weight Adjustments'!$H$2,AI178*$E$14,IF($B$3='Funding Weight Adjustments'!$I$2,AP178*$E$14,IF($B$3='Funding Weight Adjustments'!$F$2,AI178*$E$14,IF(Simulation!$B$3='Funding Weight Adjustments'!$G$2,AP178*$E$14)))))))))</f>
        <v>292296.36088685528</v>
      </c>
      <c r="AT178" s="85">
        <f t="shared" si="74"/>
        <v>89385.002203369149</v>
      </c>
      <c r="AU178" s="85">
        <f t="shared" si="75"/>
        <v>25024.000638580324</v>
      </c>
      <c r="AV178" s="85">
        <f>IF(AO178="-","-",IF($B$3='Funding Weight Adjustments'!$D$2,AO178*$E$16,IF($B$3='Funding Weight Adjustments'!$E$2,AO178*$E$16,IF($B$3='Funding Weight Adjustments'!$B$2,AO178*$E$16,IF(Simulation!$B$3='Funding Weight Adjustments'!$C$2,AO178*$E$16,IF($B$3='Funding Weight Adjustments'!$H$2,AO178*$E$16,IF($B$3='Funding Weight Adjustments'!$I$2,AO178*$E$16,IF($B$3='Funding Weight Adjustments'!$F$2,AO178*$E$16,IF(Simulation!$B$3='Funding Weight Adjustments'!$G$2,AO178*$E$16)))))))))</f>
        <v>2430960.6087196283</v>
      </c>
      <c r="AW178" s="85">
        <f t="shared" si="76"/>
        <v>2837665.9724484328</v>
      </c>
      <c r="AX178" s="85">
        <f t="shared" si="77"/>
        <v>2358.1795956987112</v>
      </c>
      <c r="AY178" s="85">
        <f t="shared" si="78"/>
        <v>721.1375732421875</v>
      </c>
      <c r="AZ178" s="85">
        <f t="shared" si="79"/>
        <v>201.88786315917969</v>
      </c>
      <c r="BA178" s="85">
        <f t="shared" si="80"/>
        <v>19612.429275672675</v>
      </c>
      <c r="BB178" s="85">
        <f t="shared" si="81"/>
        <v>22893.634307772754</v>
      </c>
      <c r="BC178" s="85">
        <f t="shared" si="82"/>
        <v>4876.0698546477543</v>
      </c>
      <c r="BD178" s="85">
        <f t="shared" si="83"/>
        <v>16243.260845758523</v>
      </c>
      <c r="BE178" s="86">
        <f t="shared" si="84"/>
        <v>1.598746146236075</v>
      </c>
    </row>
    <row r="179" spans="1:57" x14ac:dyDescent="0.3">
      <c r="A179" s="76" t="str">
        <f>'Data Export'!A156</f>
        <v>T225</v>
      </c>
      <c r="B179" s="76" t="str">
        <f>'Data Export'!B156</f>
        <v>Waterford</v>
      </c>
      <c r="C179" s="76" t="str">
        <f>'Data Export'!C156</f>
        <v>18</v>
      </c>
      <c r="D179" s="76" t="str">
        <f>'Data Export'!D156</f>
        <v>Essex-Caledonia SU</v>
      </c>
      <c r="E179" s="77">
        <f>'Data Export'!E156</f>
        <v>214.40999999999997</v>
      </c>
      <c r="F179" s="78">
        <f>'Data Export'!AU156</f>
        <v>9.870000000000001E-2</v>
      </c>
      <c r="G179" s="78">
        <f>'Data Export'!AT156</f>
        <v>0</v>
      </c>
      <c r="H179" s="79">
        <f>'Data Export'!AR156</f>
        <v>16.48</v>
      </c>
      <c r="I179" s="79">
        <f t="shared" si="60"/>
        <v>131.61702545166014</v>
      </c>
      <c r="J179" s="79">
        <f>'Data Export'!AV156</f>
        <v>74.712974548339844</v>
      </c>
      <c r="K179" s="79">
        <f>'Data Export'!AW156</f>
        <v>0</v>
      </c>
      <c r="L179" s="78">
        <f>'Data Export'!J156</f>
        <v>9.1615326702594757E-2</v>
      </c>
      <c r="M179" s="78">
        <f>'Data Export'!K156</f>
        <v>3.1839344650506973E-2</v>
      </c>
      <c r="N179" s="76">
        <f>'Data Export'!L156</f>
        <v>0</v>
      </c>
      <c r="O179" s="77">
        <f>'Data Export'!P156</f>
        <v>1</v>
      </c>
      <c r="P179" s="77">
        <f>'Data Export'!Q156</f>
        <v>0</v>
      </c>
      <c r="Q179" s="77">
        <f>'Data Export'!R156</f>
        <v>0</v>
      </c>
      <c r="R179" s="77">
        <f t="shared" si="85"/>
        <v>1</v>
      </c>
      <c r="S179" s="77">
        <f t="shared" si="86"/>
        <v>1</v>
      </c>
      <c r="T179" s="80">
        <f>'Data Export'!Z156</f>
        <v>0</v>
      </c>
      <c r="U179" s="80">
        <f>'Data Export'!AA156</f>
        <v>1</v>
      </c>
      <c r="V179" s="81">
        <f>'Data Export'!AH156</f>
        <v>4097085</v>
      </c>
      <c r="W179" s="81">
        <f t="shared" si="61"/>
        <v>4097084.8927148432</v>
      </c>
      <c r="X179" s="81">
        <f>'Data Export'!AI156</f>
        <v>158.65864562988281</v>
      </c>
      <c r="Y179" s="81">
        <f t="shared" si="62"/>
        <v>34018.000209503167</v>
      </c>
      <c r="Z179" s="81">
        <f>'Data Export'!AJ156</f>
        <v>2984.6640625</v>
      </c>
      <c r="AA179" s="81">
        <f t="shared" si="63"/>
        <v>639941.8216406249</v>
      </c>
      <c r="AB179" s="81">
        <f>'Data Export'!AO156</f>
        <v>0</v>
      </c>
      <c r="AC179" s="81">
        <f t="shared" si="64"/>
        <v>0</v>
      </c>
      <c r="AD179" s="77">
        <f>'Data Export'!AK156</f>
        <v>233.72</v>
      </c>
      <c r="AE179" s="77">
        <f>'Data Export'!AL156</f>
        <v>218.07</v>
      </c>
      <c r="AF179" s="81">
        <f>'Data Export'!AN156</f>
        <v>19108.646484375</v>
      </c>
      <c r="AG179" s="81">
        <f t="shared" si="65"/>
        <v>15853.363924768279</v>
      </c>
      <c r="AH179" s="80">
        <f t="shared" si="66"/>
        <v>1.560370465036248</v>
      </c>
      <c r="AI179" s="83">
        <f>'Data Export'!AS156</f>
        <v>222.81</v>
      </c>
      <c r="AJ179" s="84">
        <f t="shared" si="67"/>
        <v>231.09478414611817</v>
      </c>
      <c r="AK179" s="84">
        <f t="shared" si="68"/>
        <v>67.742893929808943</v>
      </c>
      <c r="AL179" s="84">
        <f t="shared" si="69"/>
        <v>0</v>
      </c>
      <c r="AM179" s="84">
        <f>IF($B$5="No",IF($B$3='Funding Weight Adjustments'!$D$2,$B$14*N179*AI179,IF($B$3='Funding Weight Adjustments'!$E$2,$B$14*N179*AI179,IF($B$3='Funding Weight Adjustments'!$B$2,$B$15*T179*AI179+$B$16*U179*AI179,IF($B$3='Funding Weight Adjustments'!$C$2,$B$15*T179*AI179+$B$16*U179*AI179,IF($B$3='Funding Weight Adjustments'!$H$2,$B$14*N179*AI179,IF($B$3='Funding Weight Adjustments'!$I$2,$B$14*N179*AI179,IF($B$3='Funding Weight Adjustments'!$F$2,$B$15*T179*AI179+$B$16*U179*AI179,IF($B$3='Funding Weight Adjustments'!$G$2,$B$15*T179*AI179+$B$16*U179*AI179)))))))),IF($B$5="Sparsity&lt;100",IF(R179=0,0,IF($B$3='Funding Weight Adjustments'!$D$2,$B$14*N179*AI179,IF($B$3='Funding Weight Adjustments'!$E$2,$B$14*N179*AI179,IF($B$3='Funding Weight Adjustments'!$B$2,$B$15*T179*AI179+$B$16*U179*AI179,IF($B$3='Funding Weight Adjustments'!$C$2,$B$15*T179*AI179+$B$16*U179*AI179,IF($B$3='Funding Weight Adjustments'!$H$2,$B$14*N179*AI179,IF($B$3='Funding Weight Adjustments'!$I$2,$B$14*N179*AI179,IF($B$3='Funding Weight Adjustments'!$F$2,$B$15*T179*AI179+$B$16*U179*AI179,IF($B$3='Funding Weight Adjustments'!$G$2,$B$15*T179*AI179+$B$16*U179*AI179))))))))),IF($B$5="Sparsity&lt;55",IF(S179=0,0,IF($B$3='Funding Weight Adjustments'!$D$2,$B$14*N179*AI179,IF($B$3='Funding Weight Adjustments'!$E$2,$B$14*N179*AI179,IF($B$3='Funding Weight Adjustments'!$B$2,$B$15*T179*AI179+$B$16*U179*AI179,IF($B$3='Funding Weight Adjustments'!$C$2,$B$15*T179*AI179+$B$16*U179*AI179,IF($B$3='Funding Weight Adjustments'!$H$2,$B$14*N179*AI179,IF($B$3='Funding Weight Adjustments'!$I$2,$B$14*N179*AI179,IF($B$3='Funding Weight Adjustments'!$F$2,$B$15*T179*AI179+$B$16*U179*AI179,IF($B$3='Funding Weight Adjustments'!$G$2,$B$15*T179*AI179+$B$16*U179*AI179))))))))))))</f>
        <v>26.737199999999998</v>
      </c>
      <c r="AN179" s="84">
        <f t="shared" si="70"/>
        <v>51.246300000000005</v>
      </c>
      <c r="AO179" s="84">
        <f t="shared" si="87"/>
        <v>376.82117807592709</v>
      </c>
      <c r="AP179" s="84">
        <f t="shared" si="71"/>
        <v>202.03281737558206</v>
      </c>
      <c r="AQ179" s="85">
        <f t="shared" si="72"/>
        <v>17111.789638845345</v>
      </c>
      <c r="AR179" s="86">
        <f t="shared" si="73"/>
        <v>1.6842312636658803</v>
      </c>
      <c r="AS179" s="85">
        <f>IF(AO179="-","-",IF($B$3='Funding Weight Adjustments'!$D$2,AI179*$E$14,IF($B$3='Funding Weight Adjustments'!$E$2,AP179*$E$14,IF($B$3='Funding Weight Adjustments'!$B$2,AI179*$E$14,IF(Simulation!$B$3='Funding Weight Adjustments'!$C$2,AP179*$E$14,IF($B$3='Funding Weight Adjustments'!$H$2,AI179*$E$14,IF($B$3='Funding Weight Adjustments'!$I$2,AP179*$E$14,IF($B$3='Funding Weight Adjustments'!$F$2,AI179*$E$14,IF(Simulation!$B$3='Funding Weight Adjustments'!$G$2,AP179*$E$14)))))))))</f>
        <v>389923.33753487334</v>
      </c>
      <c r="AT179" s="85">
        <f t="shared" si="74"/>
        <v>34018.000209503167</v>
      </c>
      <c r="AU179" s="85">
        <f t="shared" si="75"/>
        <v>0</v>
      </c>
      <c r="AV179" s="85">
        <f>IF(AO179="-","-",IF($B$3='Funding Weight Adjustments'!$D$2,AO179*$E$16,IF($B$3='Funding Weight Adjustments'!$E$2,AO179*$E$16,IF($B$3='Funding Weight Adjustments'!$B$2,AO179*$E$16,IF(Simulation!$B$3='Funding Weight Adjustments'!$C$2,AO179*$E$16,IF($B$3='Funding Weight Adjustments'!$H$2,AO179*$E$16,IF($B$3='Funding Weight Adjustments'!$I$2,AO179*$E$16,IF($B$3='Funding Weight Adjustments'!$F$2,AO179*$E$16,IF(Simulation!$B$3='Funding Weight Adjustments'!$G$2,AO179*$E$16)))))))))</f>
        <v>3242901.3864277359</v>
      </c>
      <c r="AW179" s="85">
        <f t="shared" si="76"/>
        <v>3666842.7241721125</v>
      </c>
      <c r="AX179" s="85">
        <f t="shared" si="77"/>
        <v>1818.5874611019701</v>
      </c>
      <c r="AY179" s="85">
        <f t="shared" si="78"/>
        <v>158.65864562988281</v>
      </c>
      <c r="AZ179" s="85">
        <f t="shared" si="79"/>
        <v>0</v>
      </c>
      <c r="BA179" s="85">
        <f t="shared" si="80"/>
        <v>15124.767438215271</v>
      </c>
      <c r="BB179" s="85">
        <f t="shared" si="81"/>
        <v>17102.013544947124</v>
      </c>
      <c r="BC179" s="85">
        <f t="shared" si="82"/>
        <v>-2006.6329394278764</v>
      </c>
      <c r="BD179" s="85">
        <f t="shared" si="83"/>
        <v>14982.223887441185</v>
      </c>
      <c r="BE179" s="86">
        <f t="shared" si="84"/>
        <v>1.4746283353780694</v>
      </c>
    </row>
    <row r="180" spans="1:57" x14ac:dyDescent="0.3">
      <c r="A180" s="76" t="str">
        <f>'Data Export'!A157</f>
        <v>T227</v>
      </c>
      <c r="B180" s="76" t="str">
        <f>'Data Export'!B157</f>
        <v>Weathersfield</v>
      </c>
      <c r="C180" s="76" t="str">
        <f>'Data Export'!C157</f>
        <v>52</v>
      </c>
      <c r="D180" s="76" t="str">
        <f>'Data Export'!D157</f>
        <v>Windsor Southeast SU</v>
      </c>
      <c r="E180" s="77">
        <f>'Data Export'!E157</f>
        <v>338.47999999999996</v>
      </c>
      <c r="F180" s="78">
        <f>'Data Export'!AU157</f>
        <v>0.1462</v>
      </c>
      <c r="G180" s="78">
        <f>'Data Export'!AT157</f>
        <v>0</v>
      </c>
      <c r="H180" s="79">
        <f>'Data Export'!AR157</f>
        <v>20.13</v>
      </c>
      <c r="I180" s="79">
        <f t="shared" si="60"/>
        <v>210.89839904785151</v>
      </c>
      <c r="J180" s="79">
        <f>'Data Export'!AV157</f>
        <v>88.781600952148438</v>
      </c>
      <c r="K180" s="79">
        <f>'Data Export'!AW157</f>
        <v>0</v>
      </c>
      <c r="L180" s="78">
        <f>'Data Export'!J157</f>
        <v>6.9674484431743622E-2</v>
      </c>
      <c r="M180" s="78">
        <f>'Data Export'!K157</f>
        <v>3.1176120042800903E-2</v>
      </c>
      <c r="N180" s="76">
        <f>'Data Export'!L157</f>
        <v>0</v>
      </c>
      <c r="O180" s="77">
        <f>'Data Export'!P157</f>
        <v>0</v>
      </c>
      <c r="P180" s="77">
        <f>'Data Export'!Q157</f>
        <v>0</v>
      </c>
      <c r="Q180" s="77">
        <f>'Data Export'!R157</f>
        <v>1</v>
      </c>
      <c r="R180" s="77">
        <f t="shared" si="85"/>
        <v>1</v>
      </c>
      <c r="S180" s="77">
        <f t="shared" si="86"/>
        <v>0</v>
      </c>
      <c r="T180" s="80">
        <f>'Data Export'!Z157</f>
        <v>0</v>
      </c>
      <c r="U180" s="80">
        <f>'Data Export'!AA157</f>
        <v>1</v>
      </c>
      <c r="V180" s="81">
        <f>'Data Export'!AH157</f>
        <v>5593548.5</v>
      </c>
      <c r="W180" s="81">
        <f t="shared" si="61"/>
        <v>5684462.869218749</v>
      </c>
      <c r="X180" s="81">
        <f>'Data Export'!AI157</f>
        <v>277.6707763671875</v>
      </c>
      <c r="Y180" s="81">
        <f t="shared" si="62"/>
        <v>93986.00438476562</v>
      </c>
      <c r="Z180" s="81">
        <f>'Data Export'!AJ157</f>
        <v>2157.9970703125</v>
      </c>
      <c r="AA180" s="81">
        <f t="shared" si="63"/>
        <v>730438.84835937491</v>
      </c>
      <c r="AB180" s="81">
        <f>'Data Export'!AO157</f>
        <v>268.59490966796875</v>
      </c>
      <c r="AC180" s="81">
        <f t="shared" si="64"/>
        <v>90914.005024414058</v>
      </c>
      <c r="AD180" s="77">
        <f>'Data Export'!AK157</f>
        <v>339.65</v>
      </c>
      <c r="AE180" s="77">
        <f>'Data Export'!AL157</f>
        <v>316.91000000000003</v>
      </c>
      <c r="AF180" s="81">
        <f>'Data Export'!AN157</f>
        <v>16794.087890625</v>
      </c>
      <c r="AG180" s="81">
        <f t="shared" si="65"/>
        <v>15632.274213055358</v>
      </c>
      <c r="AH180" s="80">
        <f t="shared" si="66"/>
        <v>1.538609666639307</v>
      </c>
      <c r="AI180" s="83">
        <f>'Data Export'!AS157</f>
        <v>319.80999999999995</v>
      </c>
      <c r="AJ180" s="84">
        <f t="shared" si="67"/>
        <v>329.35956821899413</v>
      </c>
      <c r="AK180" s="84">
        <f t="shared" si="68"/>
        <v>143.01253555464234</v>
      </c>
      <c r="AL180" s="84">
        <f t="shared" si="69"/>
        <v>0</v>
      </c>
      <c r="AM180" s="84">
        <f>IF($B$5="No",IF($B$3='Funding Weight Adjustments'!$D$2,$B$14*N180*AI180,IF($B$3='Funding Weight Adjustments'!$E$2,$B$14*N180*AI180,IF($B$3='Funding Weight Adjustments'!$B$2,$B$15*T180*AI180+$B$16*U180*AI180,IF($B$3='Funding Weight Adjustments'!$C$2,$B$15*T180*AI180+$B$16*U180*AI180,IF($B$3='Funding Weight Adjustments'!$H$2,$B$14*N180*AI180,IF($B$3='Funding Weight Adjustments'!$I$2,$B$14*N180*AI180,IF($B$3='Funding Weight Adjustments'!$F$2,$B$15*T180*AI180+$B$16*U180*AI180,IF($B$3='Funding Weight Adjustments'!$G$2,$B$15*T180*AI180+$B$16*U180*AI180)))))))),IF($B$5="Sparsity&lt;100",IF(R180=0,0,IF($B$3='Funding Weight Adjustments'!$D$2,$B$14*N180*AI180,IF($B$3='Funding Weight Adjustments'!$E$2,$B$14*N180*AI180,IF($B$3='Funding Weight Adjustments'!$B$2,$B$15*T180*AI180+$B$16*U180*AI180,IF($B$3='Funding Weight Adjustments'!$C$2,$B$15*T180*AI180+$B$16*U180*AI180,IF($B$3='Funding Weight Adjustments'!$H$2,$B$14*N180*AI180,IF($B$3='Funding Weight Adjustments'!$I$2,$B$14*N180*AI180,IF($B$3='Funding Weight Adjustments'!$F$2,$B$15*T180*AI180+$B$16*U180*AI180,IF($B$3='Funding Weight Adjustments'!$G$2,$B$15*T180*AI180+$B$16*U180*AI180))))))))),IF($B$5="Sparsity&lt;55",IF(S180=0,0,IF($B$3='Funding Weight Adjustments'!$D$2,$B$14*N180*AI180,IF($B$3='Funding Weight Adjustments'!$E$2,$B$14*N180*AI180,IF($B$3='Funding Weight Adjustments'!$B$2,$B$15*T180*AI180+$B$16*U180*AI180,IF($B$3='Funding Weight Adjustments'!$C$2,$B$15*T180*AI180+$B$16*U180*AI180,IF($B$3='Funding Weight Adjustments'!$H$2,$B$14*N180*AI180,IF($B$3='Funding Weight Adjustments'!$I$2,$B$14*N180*AI180,IF($B$3='Funding Weight Adjustments'!$F$2,$B$15*T180*AI180+$B$16*U180*AI180,IF($B$3='Funding Weight Adjustments'!$G$2,$B$15*T180*AI180+$B$16*U180*AI180))))))))))))</f>
        <v>0</v>
      </c>
      <c r="AN180" s="84">
        <f t="shared" si="70"/>
        <v>35.179099999999991</v>
      </c>
      <c r="AO180" s="84">
        <f t="shared" si="87"/>
        <v>507.55120377363647</v>
      </c>
      <c r="AP180" s="84">
        <f t="shared" si="71"/>
        <v>272.12377017751999</v>
      </c>
      <c r="AQ180" s="85">
        <f t="shared" si="72"/>
        <v>18205.039631883741</v>
      </c>
      <c r="AR180" s="86">
        <f t="shared" si="73"/>
        <v>1.791834609437376</v>
      </c>
      <c r="AS180" s="85">
        <f>IF(AO180="-","-",IF($B$3='Funding Weight Adjustments'!$D$2,AI180*$E$14,IF($B$3='Funding Weight Adjustments'!$E$2,AP180*$E$14,IF($B$3='Funding Weight Adjustments'!$B$2,AI180*$E$14,IF(Simulation!$B$3='Funding Weight Adjustments'!$C$2,AP180*$E$14,IF($B$3='Funding Weight Adjustments'!$H$2,AI180*$E$14,IF($B$3='Funding Weight Adjustments'!$I$2,AP180*$E$14,IF($B$3='Funding Weight Adjustments'!$F$2,AI180*$E$14,IF(Simulation!$B$3='Funding Weight Adjustments'!$G$2,AP180*$E$14)))))))))</f>
        <v>525198.87644261355</v>
      </c>
      <c r="AT180" s="85">
        <f t="shared" si="74"/>
        <v>93986.00438476562</v>
      </c>
      <c r="AU180" s="85">
        <f t="shared" si="75"/>
        <v>90914.005024414058</v>
      </c>
      <c r="AV180" s="85">
        <f>IF(AO180="-","-",IF($B$3='Funding Weight Adjustments'!$D$2,AO180*$E$16,IF($B$3='Funding Weight Adjustments'!$E$2,AO180*$E$16,IF($B$3='Funding Weight Adjustments'!$B$2,AO180*$E$16,IF(Simulation!$B$3='Funding Weight Adjustments'!$C$2,AO180*$E$16,IF($B$3='Funding Weight Adjustments'!$H$2,AO180*$E$16,IF($B$3='Funding Weight Adjustments'!$I$2,AO180*$E$16,IF($B$3='Funding Weight Adjustments'!$F$2,AO180*$E$16,IF(Simulation!$B$3='Funding Weight Adjustments'!$G$2,AO180*$E$16)))))))))</f>
        <v>4367956.4689141382</v>
      </c>
      <c r="AW180" s="85">
        <f t="shared" si="76"/>
        <v>5078055.3547659311</v>
      </c>
      <c r="AX180" s="85">
        <f t="shared" si="77"/>
        <v>1551.6393182539991</v>
      </c>
      <c r="AY180" s="85">
        <f t="shared" si="78"/>
        <v>277.6707763671875</v>
      </c>
      <c r="AZ180" s="85">
        <f t="shared" si="79"/>
        <v>268.59490966796875</v>
      </c>
      <c r="BA180" s="85">
        <f t="shared" si="80"/>
        <v>12904.622042407642</v>
      </c>
      <c r="BB180" s="85">
        <f t="shared" si="81"/>
        <v>15002.527046696796</v>
      </c>
      <c r="BC180" s="85">
        <f t="shared" si="82"/>
        <v>-1791.5608439282041</v>
      </c>
      <c r="BD180" s="85">
        <f t="shared" si="83"/>
        <v>15976.614257440237</v>
      </c>
      <c r="BE180" s="86">
        <f t="shared" si="84"/>
        <v>1.5725014032913618</v>
      </c>
    </row>
    <row r="181" spans="1:57" x14ac:dyDescent="0.3">
      <c r="A181" s="76" t="str">
        <f>'Data Export'!A158</f>
        <v>T228</v>
      </c>
      <c r="B181" s="76" t="str">
        <f>'Data Export'!B158</f>
        <v>Wells</v>
      </c>
      <c r="C181" s="76" t="str">
        <f>'Data Export'!C158</f>
        <v>38</v>
      </c>
      <c r="D181" s="76" t="str">
        <f>'Data Export'!D158</f>
        <v>Rutland Southwest SU</v>
      </c>
      <c r="E181" s="77">
        <f>'Data Export'!E158</f>
        <v>149.55000000000001</v>
      </c>
      <c r="F181" s="78">
        <f>'Data Export'!AU158</f>
        <v>0.22339999999999996</v>
      </c>
      <c r="G181" s="78">
        <f>'Data Export'!AT158</f>
        <v>0</v>
      </c>
      <c r="H181" s="79">
        <f>'Data Export'!AR158</f>
        <v>15.95</v>
      </c>
      <c r="I181" s="79">
        <f t="shared" si="60"/>
        <v>120.10642929077149</v>
      </c>
      <c r="J181" s="79">
        <f>'Data Export'!AV158</f>
        <v>18.343570709228516</v>
      </c>
      <c r="K181" s="79">
        <f>'Data Export'!AW158</f>
        <v>0</v>
      </c>
      <c r="L181" s="78">
        <f>'Data Export'!J158</f>
        <v>0.11512028425931931</v>
      </c>
      <c r="M181" s="78">
        <f>'Data Export'!K158</f>
        <v>7.7097505331039429E-2</v>
      </c>
      <c r="N181" s="76">
        <f>'Data Export'!L158</f>
        <v>0</v>
      </c>
      <c r="O181" s="77">
        <f>'Data Export'!P158</f>
        <v>0</v>
      </c>
      <c r="P181" s="77">
        <f>'Data Export'!Q158</f>
        <v>1</v>
      </c>
      <c r="Q181" s="77">
        <f>'Data Export'!R158</f>
        <v>0</v>
      </c>
      <c r="R181" s="77">
        <f t="shared" si="85"/>
        <v>1</v>
      </c>
      <c r="S181" s="77">
        <f t="shared" si="86"/>
        <v>1</v>
      </c>
      <c r="T181" s="80">
        <f>'Data Export'!Z158</f>
        <v>1</v>
      </c>
      <c r="U181" s="80">
        <f>'Data Export'!AA158</f>
        <v>0</v>
      </c>
      <c r="V181" s="81">
        <f>'Data Export'!AH158</f>
        <v>2219517</v>
      </c>
      <c r="W181" s="81">
        <f t="shared" si="61"/>
        <v>2219516.9699707031</v>
      </c>
      <c r="X181" s="81">
        <f>'Data Export'!AI158</f>
        <v>544.22601318359375</v>
      </c>
      <c r="Y181" s="81">
        <f t="shared" si="62"/>
        <v>81389.000271606448</v>
      </c>
      <c r="Z181" s="81">
        <f>'Data Export'!AJ158</f>
        <v>1740.267578125</v>
      </c>
      <c r="AA181" s="81">
        <f t="shared" si="63"/>
        <v>260257.01630859377</v>
      </c>
      <c r="AB181" s="81">
        <f>'Data Export'!AO158</f>
        <v>0</v>
      </c>
      <c r="AC181" s="81">
        <f t="shared" si="64"/>
        <v>0</v>
      </c>
      <c r="AD181" s="77">
        <f>'Data Export'!AK158</f>
        <v>162.92000000000002</v>
      </c>
      <c r="AE181" s="77">
        <f>'Data Export'!AL158</f>
        <v>152.01</v>
      </c>
      <c r="AF181" s="81">
        <f>'Data Export'!AN158</f>
        <v>14841.3037109375</v>
      </c>
      <c r="AG181" s="81">
        <f t="shared" si="65"/>
        <v>12889.02015434583</v>
      </c>
      <c r="AH181" s="80">
        <f t="shared" si="66"/>
        <v>1.2686043459001801</v>
      </c>
      <c r="AI181" s="83">
        <f>'Data Export'!AS158</f>
        <v>154.4</v>
      </c>
      <c r="AJ181" s="84">
        <f t="shared" si="67"/>
        <v>150.00602126312256</v>
      </c>
      <c r="AK181" s="84">
        <f t="shared" si="68"/>
        <v>99.528695096039286</v>
      </c>
      <c r="AL181" s="84">
        <f t="shared" si="69"/>
        <v>0</v>
      </c>
      <c r="AM181" s="84">
        <f>IF($B$5="No",IF($B$3='Funding Weight Adjustments'!$D$2,$B$14*N181*AI181,IF($B$3='Funding Weight Adjustments'!$E$2,$B$14*N181*AI181,IF($B$3='Funding Weight Adjustments'!$B$2,$B$15*T181*AI181+$B$16*U181*AI181,IF($B$3='Funding Weight Adjustments'!$C$2,$B$15*T181*AI181+$B$16*U181*AI181,IF($B$3='Funding Weight Adjustments'!$H$2,$B$14*N181*AI181,IF($B$3='Funding Weight Adjustments'!$I$2,$B$14*N181*AI181,IF($B$3='Funding Weight Adjustments'!$F$2,$B$15*T181*AI181+$B$16*U181*AI181,IF($B$3='Funding Weight Adjustments'!$G$2,$B$15*T181*AI181+$B$16*U181*AI181)))))))),IF($B$5="Sparsity&lt;100",IF(R181=0,0,IF($B$3='Funding Weight Adjustments'!$D$2,$B$14*N181*AI181,IF($B$3='Funding Weight Adjustments'!$E$2,$B$14*N181*AI181,IF($B$3='Funding Weight Adjustments'!$B$2,$B$15*T181*AI181+$B$16*U181*AI181,IF($B$3='Funding Weight Adjustments'!$C$2,$B$15*T181*AI181+$B$16*U181*AI181,IF($B$3='Funding Weight Adjustments'!$H$2,$B$14*N181*AI181,IF($B$3='Funding Weight Adjustments'!$I$2,$B$14*N181*AI181,IF($B$3='Funding Weight Adjustments'!$F$2,$B$15*T181*AI181+$B$16*U181*AI181,IF($B$3='Funding Weight Adjustments'!$G$2,$B$15*T181*AI181+$B$16*U181*AI181))))))))),IF($B$5="Sparsity&lt;55",IF(S181=0,0,IF($B$3='Funding Weight Adjustments'!$D$2,$B$14*N181*AI181,IF($B$3='Funding Weight Adjustments'!$E$2,$B$14*N181*AI181,IF($B$3='Funding Weight Adjustments'!$B$2,$B$15*T181*AI181+$B$16*U181*AI181,IF($B$3='Funding Weight Adjustments'!$C$2,$B$15*T181*AI181+$B$16*U181*AI181,IF($B$3='Funding Weight Adjustments'!$H$2,$B$14*N181*AI181,IF($B$3='Funding Weight Adjustments'!$I$2,$B$14*N181*AI181,IF($B$3='Funding Weight Adjustments'!$F$2,$B$15*T181*AI181+$B$16*U181*AI181,IF($B$3='Funding Weight Adjustments'!$G$2,$B$15*T181*AI181+$B$16*U181*AI181))))))))))))</f>
        <v>40.144000000000005</v>
      </c>
      <c r="AN181" s="84">
        <f t="shared" si="70"/>
        <v>26.248000000000001</v>
      </c>
      <c r="AO181" s="84">
        <f t="shared" si="87"/>
        <v>315.92671635916184</v>
      </c>
      <c r="AP181" s="84">
        <f t="shared" si="71"/>
        <v>169.38422865764991</v>
      </c>
      <c r="AQ181" s="85">
        <f t="shared" si="72"/>
        <v>11566.956198868183</v>
      </c>
      <c r="AR181" s="86">
        <f t="shared" si="73"/>
        <v>1.1384799408334827</v>
      </c>
      <c r="AS181" s="85">
        <f>IF(AO181="-","-",IF($B$3='Funding Weight Adjustments'!$D$2,AI181*$E$14,IF($B$3='Funding Weight Adjustments'!$E$2,AP181*$E$14,IF($B$3='Funding Weight Adjustments'!$B$2,AI181*$E$14,IF(Simulation!$B$3='Funding Weight Adjustments'!$C$2,AP181*$E$14,IF($B$3='Funding Weight Adjustments'!$H$2,AI181*$E$14,IF($B$3='Funding Weight Adjustments'!$I$2,AP181*$E$14,IF($B$3='Funding Weight Adjustments'!$F$2,AI181*$E$14,IF(Simulation!$B$3='Funding Weight Adjustments'!$G$2,AP181*$E$14)))))))))</f>
        <v>326911.56130926433</v>
      </c>
      <c r="AT181" s="85">
        <f t="shared" si="74"/>
        <v>81389.000271606448</v>
      </c>
      <c r="AU181" s="85">
        <f t="shared" si="75"/>
        <v>0</v>
      </c>
      <c r="AV181" s="85">
        <f>IF(AO181="-","-",IF($B$3='Funding Weight Adjustments'!$D$2,AO181*$E$16,IF($B$3='Funding Weight Adjustments'!$E$2,AO181*$E$16,IF($B$3='Funding Weight Adjustments'!$B$2,AO181*$E$16,IF(Simulation!$B$3='Funding Weight Adjustments'!$C$2,AO181*$E$16,IF($B$3='Funding Weight Adjustments'!$H$2,AO181*$E$16,IF($B$3='Funding Weight Adjustments'!$I$2,AO181*$E$16,IF($B$3='Funding Weight Adjustments'!$F$2,AO181*$E$16,IF(Simulation!$B$3='Funding Weight Adjustments'!$G$2,AO181*$E$16)))))))))</f>
        <v>2718847.151112759</v>
      </c>
      <c r="AW181" s="85">
        <f t="shared" si="76"/>
        <v>3127147.7126936298</v>
      </c>
      <c r="AX181" s="85">
        <f t="shared" si="77"/>
        <v>2185.9683136694371</v>
      </c>
      <c r="AY181" s="85">
        <f t="shared" si="78"/>
        <v>544.22601318359375</v>
      </c>
      <c r="AZ181" s="85">
        <f t="shared" si="79"/>
        <v>0</v>
      </c>
      <c r="BA181" s="85">
        <f t="shared" si="80"/>
        <v>18180.188238801464</v>
      </c>
      <c r="BB181" s="85">
        <f t="shared" si="81"/>
        <v>20910.382565654494</v>
      </c>
      <c r="BC181" s="85">
        <f t="shared" si="82"/>
        <v>6069.0788547169941</v>
      </c>
      <c r="BD181" s="85">
        <f t="shared" si="83"/>
        <v>16925.369729548067</v>
      </c>
      <c r="BE181" s="86">
        <f t="shared" si="84"/>
        <v>1.6658828473964633</v>
      </c>
    </row>
    <row r="182" spans="1:57" x14ac:dyDescent="0.3">
      <c r="A182" s="76" t="str">
        <f>'Data Export'!A159</f>
        <v>T231</v>
      </c>
      <c r="B182" s="76" t="str">
        <f>'Data Export'!B159</f>
        <v>Westfield</v>
      </c>
      <c r="C182" s="76" t="str">
        <f>'Data Export'!C159</f>
        <v>31</v>
      </c>
      <c r="D182" s="76" t="str">
        <f>'Data Export'!D159</f>
        <v>North Country SU</v>
      </c>
      <c r="E182" s="77">
        <f>'Data Export'!E159</f>
        <v>38.75</v>
      </c>
      <c r="F182" s="78">
        <f>'Data Export'!AU159</f>
        <v>0.2301</v>
      </c>
      <c r="G182" s="78">
        <f>'Data Export'!AT159</f>
        <v>0</v>
      </c>
      <c r="H182" s="79">
        <f>'Data Export'!AR159</f>
        <v>6</v>
      </c>
      <c r="I182" s="79">
        <f t="shared" si="60"/>
        <v>18.266596488952636</v>
      </c>
      <c r="J182" s="79">
        <f>'Data Export'!AV159</f>
        <v>9.6597156524658203</v>
      </c>
      <c r="K182" s="79">
        <f>'Data Export'!AW159</f>
        <v>11.753687858581543</v>
      </c>
      <c r="L182" s="78">
        <f>'Data Export'!J159</f>
        <v>0.14018635451793671</v>
      </c>
      <c r="M182" s="78">
        <f>'Data Export'!K159</f>
        <v>2.5256257504224777E-2</v>
      </c>
      <c r="N182" s="76">
        <f>'Data Export'!L159</f>
        <v>1</v>
      </c>
      <c r="O182" s="77">
        <f>'Data Export'!P159</f>
        <v>1</v>
      </c>
      <c r="P182" s="77">
        <f>'Data Export'!Q159</f>
        <v>0</v>
      </c>
      <c r="Q182" s="77">
        <f>'Data Export'!R159</f>
        <v>0</v>
      </c>
      <c r="R182" s="77">
        <f t="shared" si="85"/>
        <v>1</v>
      </c>
      <c r="S182" s="77">
        <f t="shared" si="86"/>
        <v>1</v>
      </c>
      <c r="T182" s="80">
        <f>'Data Export'!Z159</f>
        <v>0</v>
      </c>
      <c r="U182" s="80">
        <f>'Data Export'!AA159</f>
        <v>0</v>
      </c>
      <c r="V182" s="81">
        <f>'Data Export'!AH159</f>
        <v>673037</v>
      </c>
      <c r="W182" s="81">
        <f t="shared" si="61"/>
        <v>686399.033203125</v>
      </c>
      <c r="X182" s="81">
        <f>'Data Export'!AI159</f>
        <v>214.19354248046875</v>
      </c>
      <c r="Y182" s="81">
        <f t="shared" si="62"/>
        <v>8299.9997711181641</v>
      </c>
      <c r="Z182" s="81">
        <f>'Data Export'!AJ159</f>
        <v>1146.296875</v>
      </c>
      <c r="AA182" s="81">
        <f t="shared" si="63"/>
        <v>44419.00390625</v>
      </c>
      <c r="AB182" s="81">
        <f>'Data Export'!AO159</f>
        <v>344.8258056640625</v>
      </c>
      <c r="AC182" s="81">
        <f t="shared" si="64"/>
        <v>13361.999969482422</v>
      </c>
      <c r="AD182" s="77">
        <f>'Data Export'!AK159</f>
        <v>46.739999999999995</v>
      </c>
      <c r="AE182" s="77">
        <f>'Data Export'!AL159</f>
        <v>43.61</v>
      </c>
      <c r="AF182" s="81">
        <f>'Data Export'!AN159</f>
        <v>17713.5234375</v>
      </c>
      <c r="AG182" s="81">
        <f t="shared" si="65"/>
        <v>14720.936237029924</v>
      </c>
      <c r="AH182" s="80">
        <f t="shared" si="66"/>
        <v>1.4489110469517641</v>
      </c>
      <c r="AI182" s="83">
        <f>'Data Export'!AS159</f>
        <v>45.68</v>
      </c>
      <c r="AJ182" s="84">
        <f t="shared" si="67"/>
        <v>47.01247217178345</v>
      </c>
      <c r="AK182" s="84">
        <f t="shared" si="68"/>
        <v>32.128182444780293</v>
      </c>
      <c r="AL182" s="84">
        <f t="shared" si="69"/>
        <v>0</v>
      </c>
      <c r="AM182" s="84">
        <f>IF($B$5="No",IF($B$3='Funding Weight Adjustments'!$D$2,$B$14*N182*AI182,IF($B$3='Funding Weight Adjustments'!$E$2,$B$14*N182*AI182,IF($B$3='Funding Weight Adjustments'!$B$2,$B$15*T182*AI182+$B$16*U182*AI182,IF($B$3='Funding Weight Adjustments'!$C$2,$B$15*T182*AI182+$B$16*U182*AI182,IF($B$3='Funding Weight Adjustments'!$H$2,$B$14*N182*AI182,IF($B$3='Funding Weight Adjustments'!$I$2,$B$14*N182*AI182,IF($B$3='Funding Weight Adjustments'!$F$2,$B$15*T182*AI182+$B$16*U182*AI182,IF($B$3='Funding Weight Adjustments'!$G$2,$B$15*T182*AI182+$B$16*U182*AI182)))))))),IF($B$5="Sparsity&lt;100",IF(R182=0,0,IF($B$3='Funding Weight Adjustments'!$D$2,$B$14*N182*AI182,IF($B$3='Funding Weight Adjustments'!$E$2,$B$14*N182*AI182,IF($B$3='Funding Weight Adjustments'!$B$2,$B$15*T182*AI182+$B$16*U182*AI182,IF($B$3='Funding Weight Adjustments'!$C$2,$B$15*T182*AI182+$B$16*U182*AI182,IF($B$3='Funding Weight Adjustments'!$H$2,$B$14*N182*AI182,IF($B$3='Funding Weight Adjustments'!$I$2,$B$14*N182*AI182,IF($B$3='Funding Weight Adjustments'!$F$2,$B$15*T182*AI182+$B$16*U182*AI182,IF($B$3='Funding Weight Adjustments'!$G$2,$B$15*T182*AI182+$B$16*U182*AI182))))))))),IF($B$5="Sparsity&lt;55",IF(S182=0,0,IF($B$3='Funding Weight Adjustments'!$D$2,$B$14*N182*AI182,IF($B$3='Funding Weight Adjustments'!$E$2,$B$14*N182*AI182,IF($B$3='Funding Weight Adjustments'!$B$2,$B$15*T182*AI182+$B$16*U182*AI182,IF($B$3='Funding Weight Adjustments'!$C$2,$B$15*T182*AI182+$B$16*U182*AI182,IF($B$3='Funding Weight Adjustments'!$H$2,$B$14*N182*AI182,IF($B$3='Funding Weight Adjustments'!$I$2,$B$14*N182*AI182,IF($B$3='Funding Weight Adjustments'!$F$2,$B$15*T182*AI182+$B$16*U182*AI182,IF($B$3='Funding Weight Adjustments'!$G$2,$B$15*T182*AI182+$B$16*U182*AI182))))))))))))</f>
        <v>0</v>
      </c>
      <c r="AN182" s="84">
        <f t="shared" si="70"/>
        <v>10.506400000000001</v>
      </c>
      <c r="AO182" s="84">
        <f t="shared" si="87"/>
        <v>89.64705461656375</v>
      </c>
      <c r="AP182" s="84">
        <f t="shared" si="71"/>
        <v>48.064302293428078</v>
      </c>
      <c r="AQ182" s="85">
        <f t="shared" si="72"/>
        <v>13356.690904980725</v>
      </c>
      <c r="AR182" s="86">
        <f t="shared" si="73"/>
        <v>1.3146349315925911</v>
      </c>
      <c r="AS182" s="85">
        <f>IF(AO182="-","-",IF($B$3='Funding Weight Adjustments'!$D$2,AI182*$E$14,IF($B$3='Funding Weight Adjustments'!$E$2,AP182*$E$14,IF($B$3='Funding Weight Adjustments'!$B$2,AI182*$E$14,IF(Simulation!$B$3='Funding Weight Adjustments'!$C$2,AP182*$E$14,IF($B$3='Funding Weight Adjustments'!$H$2,AI182*$E$14,IF($B$3='Funding Weight Adjustments'!$I$2,AP182*$E$14,IF($B$3='Funding Weight Adjustments'!$F$2,AI182*$E$14,IF(Simulation!$B$3='Funding Weight Adjustments'!$G$2,AP182*$E$14)))))))))</f>
        <v>92764.103426316186</v>
      </c>
      <c r="AT182" s="85">
        <f t="shared" si="74"/>
        <v>8299.9997711181641</v>
      </c>
      <c r="AU182" s="85">
        <f t="shared" si="75"/>
        <v>13361.999969482422</v>
      </c>
      <c r="AV182" s="85">
        <f>IF(AO182="-","-",IF($B$3='Funding Weight Adjustments'!$D$2,AO182*$E$16,IF($B$3='Funding Weight Adjustments'!$E$2,AO182*$E$16,IF($B$3='Funding Weight Adjustments'!$B$2,AO182*$E$16,IF(Simulation!$B$3='Funding Weight Adjustments'!$C$2,AO182*$E$16,IF($B$3='Funding Weight Adjustments'!$H$2,AO182*$E$16,IF($B$3='Funding Weight Adjustments'!$I$2,AO182*$E$16,IF($B$3='Funding Weight Adjustments'!$F$2,AO182*$E$16,IF(Simulation!$B$3='Funding Weight Adjustments'!$G$2,AO182*$E$16)))))))))</f>
        <v>771497.3961645012</v>
      </c>
      <c r="AW182" s="85">
        <f t="shared" si="76"/>
        <v>885923.49933141796</v>
      </c>
      <c r="AX182" s="85">
        <f t="shared" si="77"/>
        <v>2393.9123464855788</v>
      </c>
      <c r="AY182" s="85">
        <f t="shared" si="78"/>
        <v>214.19354248046875</v>
      </c>
      <c r="AZ182" s="85">
        <f t="shared" si="79"/>
        <v>344.8258056640625</v>
      </c>
      <c r="BA182" s="85">
        <f t="shared" si="80"/>
        <v>19909.61022360003</v>
      </c>
      <c r="BB182" s="85">
        <f t="shared" si="81"/>
        <v>22862.541918230141</v>
      </c>
      <c r="BC182" s="85">
        <f t="shared" si="82"/>
        <v>5149.0184807301412</v>
      </c>
      <c r="BD182" s="85">
        <f t="shared" si="83"/>
        <v>17507.889541137236</v>
      </c>
      <c r="BE182" s="86">
        <f t="shared" si="84"/>
        <v>1.7232174745213815</v>
      </c>
    </row>
    <row r="183" spans="1:57" x14ac:dyDescent="0.3">
      <c r="A183" s="76" t="str">
        <f>'Data Export'!A160</f>
        <v>T233</v>
      </c>
      <c r="B183" s="76" t="str">
        <f>'Data Export'!B160</f>
        <v>West Haven</v>
      </c>
      <c r="C183" s="76" t="str">
        <f>'Data Export'!C160</f>
        <v>4</v>
      </c>
      <c r="D183" s="76" t="str">
        <f>'Data Export'!D160</f>
        <v>Addison-Rutland SU</v>
      </c>
      <c r="E183" s="77">
        <f>'Data Export'!E160</f>
        <v>19</v>
      </c>
      <c r="F183" s="78">
        <f>'Data Export'!AU160</f>
        <v>0.17219999999999999</v>
      </c>
      <c r="G183" s="78">
        <f>'Data Export'!AT160</f>
        <v>0</v>
      </c>
      <c r="H183" s="79">
        <f>'Data Export'!AR160</f>
        <v>1</v>
      </c>
      <c r="I183" s="79">
        <f t="shared" si="60"/>
        <v>11.218295097351074</v>
      </c>
      <c r="J183" s="79">
        <f>'Data Export'!AV160</f>
        <v>4.8636922836303711</v>
      </c>
      <c r="K183" s="79">
        <f>'Data Export'!AW160</f>
        <v>5.9180126190185547</v>
      </c>
      <c r="L183" s="78">
        <f>'Data Export'!J160</f>
        <v>0.13509415090084076</v>
      </c>
      <c r="M183" s="78">
        <f>'Data Export'!K160</f>
        <v>7.1635492146015167E-2</v>
      </c>
      <c r="N183" s="76">
        <f>'Data Export'!L160</f>
        <v>1</v>
      </c>
      <c r="O183" s="77">
        <f>'Data Export'!P160</f>
        <v>1</v>
      </c>
      <c r="P183" s="77">
        <f>'Data Export'!Q160</f>
        <v>0</v>
      </c>
      <c r="Q183" s="77">
        <f>'Data Export'!R160</f>
        <v>0</v>
      </c>
      <c r="R183" s="77">
        <f t="shared" si="85"/>
        <v>1</v>
      </c>
      <c r="S183" s="77">
        <f t="shared" si="86"/>
        <v>1</v>
      </c>
      <c r="T183" s="80">
        <f>'Data Export'!Z160</f>
        <v>0</v>
      </c>
      <c r="U183" s="80">
        <f>'Data Export'!AA160</f>
        <v>0</v>
      </c>
      <c r="V183" s="81">
        <f>'Data Export'!AH160</f>
        <v>306432</v>
      </c>
      <c r="W183" s="81">
        <f t="shared" si="61"/>
        <v>306432</v>
      </c>
      <c r="X183" s="81">
        <f>'Data Export'!AI160</f>
        <v>0</v>
      </c>
      <c r="Y183" s="81">
        <f t="shared" si="62"/>
        <v>0</v>
      </c>
      <c r="Z183" s="81">
        <f>'Data Export'!AJ160</f>
        <v>1092.10546875</v>
      </c>
      <c r="AA183" s="81">
        <f t="shared" si="63"/>
        <v>20750.00390625</v>
      </c>
      <c r="AB183" s="81">
        <f>'Data Export'!AO160</f>
        <v>0</v>
      </c>
      <c r="AC183" s="81">
        <f t="shared" si="64"/>
        <v>0</v>
      </c>
      <c r="AD183" s="77">
        <f>'Data Export'!AK160</f>
        <v>24.18</v>
      </c>
      <c r="AE183" s="77">
        <f>'Data Export'!AL160</f>
        <v>22.56</v>
      </c>
      <c r="AF183" s="81">
        <f>'Data Export'!AN160</f>
        <v>16128</v>
      </c>
      <c r="AG183" s="81">
        <f t="shared" si="65"/>
        <v>12663.209046708776</v>
      </c>
      <c r="AH183" s="80">
        <f t="shared" si="66"/>
        <v>1.2463788431799976</v>
      </c>
      <c r="AI183" s="83">
        <f>'Data Export'!AS160</f>
        <v>23</v>
      </c>
      <c r="AJ183" s="84">
        <f t="shared" si="67"/>
        <v>24.762251749038697</v>
      </c>
      <c r="AK183" s="84">
        <f t="shared" si="68"/>
        <v>12.664257461017858</v>
      </c>
      <c r="AL183" s="84">
        <f t="shared" si="69"/>
        <v>0</v>
      </c>
      <c r="AM183" s="84">
        <f>IF($B$5="No",IF($B$3='Funding Weight Adjustments'!$D$2,$B$14*N183*AI183,IF($B$3='Funding Weight Adjustments'!$E$2,$B$14*N183*AI183,IF($B$3='Funding Weight Adjustments'!$B$2,$B$15*T183*AI183+$B$16*U183*AI183,IF($B$3='Funding Weight Adjustments'!$C$2,$B$15*T183*AI183+$B$16*U183*AI183,IF($B$3='Funding Weight Adjustments'!$H$2,$B$14*N183*AI183,IF($B$3='Funding Weight Adjustments'!$I$2,$B$14*N183*AI183,IF($B$3='Funding Weight Adjustments'!$F$2,$B$15*T183*AI183+$B$16*U183*AI183,IF($B$3='Funding Weight Adjustments'!$G$2,$B$15*T183*AI183+$B$16*U183*AI183)))))))),IF($B$5="Sparsity&lt;100",IF(R183=0,0,IF($B$3='Funding Weight Adjustments'!$D$2,$B$14*N183*AI183,IF($B$3='Funding Weight Adjustments'!$E$2,$B$14*N183*AI183,IF($B$3='Funding Weight Adjustments'!$B$2,$B$15*T183*AI183+$B$16*U183*AI183,IF($B$3='Funding Weight Adjustments'!$C$2,$B$15*T183*AI183+$B$16*U183*AI183,IF($B$3='Funding Weight Adjustments'!$H$2,$B$14*N183*AI183,IF($B$3='Funding Weight Adjustments'!$I$2,$B$14*N183*AI183,IF($B$3='Funding Weight Adjustments'!$F$2,$B$15*T183*AI183+$B$16*U183*AI183,IF($B$3='Funding Weight Adjustments'!$G$2,$B$15*T183*AI183+$B$16*U183*AI183))))))))),IF($B$5="Sparsity&lt;55",IF(S183=0,0,IF($B$3='Funding Weight Adjustments'!$D$2,$B$14*N183*AI183,IF($B$3='Funding Weight Adjustments'!$E$2,$B$14*N183*AI183,IF($B$3='Funding Weight Adjustments'!$B$2,$B$15*T183*AI183+$B$16*U183*AI183,IF($B$3='Funding Weight Adjustments'!$C$2,$B$15*T183*AI183+$B$16*U183*AI183,IF($B$3='Funding Weight Adjustments'!$H$2,$B$14*N183*AI183,IF($B$3='Funding Weight Adjustments'!$I$2,$B$14*N183*AI183,IF($B$3='Funding Weight Adjustments'!$F$2,$B$15*T183*AI183+$B$16*U183*AI183,IF($B$3='Funding Weight Adjustments'!$G$2,$B$15*T183*AI183+$B$16*U183*AI183))))))))))))</f>
        <v>0</v>
      </c>
      <c r="AN183" s="84">
        <f t="shared" si="70"/>
        <v>5.29</v>
      </c>
      <c r="AO183" s="84">
        <f t="shared" si="87"/>
        <v>42.71650921005655</v>
      </c>
      <c r="AP183" s="84">
        <f t="shared" si="71"/>
        <v>22.902472595154418</v>
      </c>
      <c r="AQ183" s="85">
        <f t="shared" si="72"/>
        <v>12473.849489691915</v>
      </c>
      <c r="AR183" s="86">
        <f t="shared" si="73"/>
        <v>1.2277410915051097</v>
      </c>
      <c r="AS183" s="85">
        <f>IF(AO183="-","-",IF($B$3='Funding Weight Adjustments'!$D$2,AI183*$E$14,IF($B$3='Funding Weight Adjustments'!$E$2,AP183*$E$14,IF($B$3='Funding Weight Adjustments'!$B$2,AI183*$E$14,IF(Simulation!$B$3='Funding Weight Adjustments'!$C$2,AP183*$E$14,IF($B$3='Funding Weight Adjustments'!$H$2,AI183*$E$14,IF($B$3='Funding Weight Adjustments'!$I$2,AP183*$E$14,IF($B$3='Funding Weight Adjustments'!$F$2,AI183*$E$14,IF(Simulation!$B$3='Funding Weight Adjustments'!$G$2,AP183*$E$14)))))))))</f>
        <v>44201.772108648023</v>
      </c>
      <c r="AT183" s="85">
        <f t="shared" si="74"/>
        <v>0</v>
      </c>
      <c r="AU183" s="85">
        <f t="shared" si="75"/>
        <v>0</v>
      </c>
      <c r="AV183" s="85">
        <f>IF(AO183="-","-",IF($B$3='Funding Weight Adjustments'!$D$2,AO183*$E$16,IF($B$3='Funding Weight Adjustments'!$E$2,AO183*$E$16,IF($B$3='Funding Weight Adjustments'!$B$2,AO183*$E$16,IF(Simulation!$B$3='Funding Weight Adjustments'!$C$2,AO183*$E$16,IF($B$3='Funding Weight Adjustments'!$H$2,AO183*$E$16,IF($B$3='Funding Weight Adjustments'!$I$2,AO183*$E$16,IF($B$3='Funding Weight Adjustments'!$F$2,AO183*$E$16,IF(Simulation!$B$3='Funding Weight Adjustments'!$G$2,AO183*$E$16)))))))))</f>
        <v>367615.82150972827</v>
      </c>
      <c r="AW183" s="85">
        <f t="shared" si="76"/>
        <v>411817.5936183763</v>
      </c>
      <c r="AX183" s="85">
        <f t="shared" si="77"/>
        <v>2326.409058349896</v>
      </c>
      <c r="AY183" s="85">
        <f t="shared" si="78"/>
        <v>0</v>
      </c>
      <c r="AZ183" s="85">
        <f t="shared" si="79"/>
        <v>0</v>
      </c>
      <c r="BA183" s="85">
        <f t="shared" si="80"/>
        <v>19348.201132090962</v>
      </c>
      <c r="BB183" s="85">
        <f t="shared" si="81"/>
        <v>21674.610190440857</v>
      </c>
      <c r="BC183" s="85">
        <f t="shared" si="82"/>
        <v>5546.610190440857</v>
      </c>
      <c r="BD183" s="85">
        <f t="shared" si="83"/>
        <v>17075.343637562797</v>
      </c>
      <c r="BE183" s="86">
        <f t="shared" si="84"/>
        <v>1.680644058815236</v>
      </c>
    </row>
    <row r="184" spans="1:57" x14ac:dyDescent="0.3">
      <c r="A184" s="76" t="str">
        <f>'Data Export'!A161</f>
        <v>T234</v>
      </c>
      <c r="B184" s="76" t="str">
        <f>'Data Export'!B161</f>
        <v>Westminster</v>
      </c>
      <c r="C184" s="76" t="str">
        <f>'Data Export'!C161</f>
        <v>47</v>
      </c>
      <c r="D184" s="76" t="str">
        <f>'Data Export'!D161</f>
        <v>Windham Northeast SU</v>
      </c>
      <c r="E184" s="77">
        <f>'Data Export'!E161</f>
        <v>272.2</v>
      </c>
      <c r="F184" s="78">
        <f>'Data Export'!AU161</f>
        <v>0.12670000000000001</v>
      </c>
      <c r="G184" s="78">
        <f>'Data Export'!AT161</f>
        <v>2.3199999999999998</v>
      </c>
      <c r="H184" s="79">
        <f>'Data Export'!AR161</f>
        <v>45.61</v>
      </c>
      <c r="I184" s="79">
        <f t="shared" si="60"/>
        <v>212.96925964355466</v>
      </c>
      <c r="J184" s="79">
        <f>'Data Export'!AV161</f>
        <v>26.930740356445313</v>
      </c>
      <c r="K184" s="79">
        <f>'Data Export'!AW161</f>
        <v>0</v>
      </c>
      <c r="L184" s="78">
        <f>'Data Export'!J161</f>
        <v>8.254367858171463E-2</v>
      </c>
      <c r="M184" s="78">
        <f>'Data Export'!K161</f>
        <v>9.9005348980426788E-2</v>
      </c>
      <c r="N184" s="76">
        <f>'Data Export'!L161</f>
        <v>0</v>
      </c>
      <c r="O184" s="77">
        <f>'Data Export'!P161</f>
        <v>0</v>
      </c>
      <c r="P184" s="77">
        <f>'Data Export'!Q161</f>
        <v>0</v>
      </c>
      <c r="Q184" s="77">
        <f>'Data Export'!R161</f>
        <v>1</v>
      </c>
      <c r="R184" s="77">
        <f t="shared" si="85"/>
        <v>1</v>
      </c>
      <c r="S184" s="77">
        <f t="shared" si="86"/>
        <v>0</v>
      </c>
      <c r="T184" s="80">
        <f>'Data Export'!Z161</f>
        <v>0</v>
      </c>
      <c r="U184" s="80">
        <f>'Data Export'!AA161</f>
        <v>1</v>
      </c>
      <c r="V184" s="81">
        <f>'Data Export'!AH161</f>
        <v>4582758</v>
      </c>
      <c r="W184" s="81">
        <f t="shared" si="61"/>
        <v>4582758.13671875</v>
      </c>
      <c r="X184" s="81">
        <f>'Data Export'!AI161</f>
        <v>441.24908447265625</v>
      </c>
      <c r="Y184" s="81">
        <f t="shared" si="62"/>
        <v>120108.00079345703</v>
      </c>
      <c r="Z184" s="81">
        <f>'Data Export'!AJ161</f>
        <v>2418.123046875</v>
      </c>
      <c r="AA184" s="81">
        <f t="shared" si="63"/>
        <v>658213.09335937502</v>
      </c>
      <c r="AB184" s="81">
        <f>'Data Export'!AO161</f>
        <v>0</v>
      </c>
      <c r="AC184" s="81">
        <f t="shared" si="64"/>
        <v>0</v>
      </c>
      <c r="AD184" s="77">
        <f>'Data Export'!AK161</f>
        <v>277.34999999999997</v>
      </c>
      <c r="AE184" s="77">
        <f>'Data Export'!AL161</f>
        <v>258.77999999999997</v>
      </c>
      <c r="AF184" s="81">
        <f>'Data Export'!AN161</f>
        <v>16835.99609375</v>
      </c>
      <c r="AG184" s="81">
        <f t="shared" si="65"/>
        <v>15165.565512633802</v>
      </c>
      <c r="AH184" s="80">
        <f t="shared" si="66"/>
        <v>1.4926737709285238</v>
      </c>
      <c r="AI184" s="83">
        <f>'Data Export'!AS161</f>
        <v>285.51</v>
      </c>
      <c r="AJ184" s="84">
        <f t="shared" si="67"/>
        <v>267.07467028198243</v>
      </c>
      <c r="AK184" s="84">
        <f t="shared" si="68"/>
        <v>100.49993135243972</v>
      </c>
      <c r="AL184" s="84">
        <f t="shared" si="69"/>
        <v>3.6656</v>
      </c>
      <c r="AM184" s="84">
        <f>IF($B$5="No",IF($B$3='Funding Weight Adjustments'!$D$2,$B$14*N184*AI184,IF($B$3='Funding Weight Adjustments'!$E$2,$B$14*N184*AI184,IF($B$3='Funding Weight Adjustments'!$B$2,$B$15*T184*AI184+$B$16*U184*AI184,IF($B$3='Funding Weight Adjustments'!$C$2,$B$15*T184*AI184+$B$16*U184*AI184,IF($B$3='Funding Weight Adjustments'!$H$2,$B$14*N184*AI184,IF($B$3='Funding Weight Adjustments'!$I$2,$B$14*N184*AI184,IF($B$3='Funding Weight Adjustments'!$F$2,$B$15*T184*AI184+$B$16*U184*AI184,IF($B$3='Funding Weight Adjustments'!$G$2,$B$15*T184*AI184+$B$16*U184*AI184)))))))),IF($B$5="Sparsity&lt;100",IF(R184=0,0,IF($B$3='Funding Weight Adjustments'!$D$2,$B$14*N184*AI184,IF($B$3='Funding Weight Adjustments'!$E$2,$B$14*N184*AI184,IF($B$3='Funding Weight Adjustments'!$B$2,$B$15*T184*AI184+$B$16*U184*AI184,IF($B$3='Funding Weight Adjustments'!$C$2,$B$15*T184*AI184+$B$16*U184*AI184,IF($B$3='Funding Weight Adjustments'!$H$2,$B$14*N184*AI184,IF($B$3='Funding Weight Adjustments'!$I$2,$B$14*N184*AI184,IF($B$3='Funding Weight Adjustments'!$F$2,$B$15*T184*AI184+$B$16*U184*AI184,IF($B$3='Funding Weight Adjustments'!$G$2,$B$15*T184*AI184+$B$16*U184*AI184))))))))),IF($B$5="Sparsity&lt;55",IF(S184=0,0,IF($B$3='Funding Weight Adjustments'!$D$2,$B$14*N184*AI184,IF($B$3='Funding Weight Adjustments'!$E$2,$B$14*N184*AI184,IF($B$3='Funding Weight Adjustments'!$B$2,$B$15*T184*AI184+$B$16*U184*AI184,IF($B$3='Funding Weight Adjustments'!$C$2,$B$15*T184*AI184+$B$16*U184*AI184,IF($B$3='Funding Weight Adjustments'!$H$2,$B$14*N184*AI184,IF($B$3='Funding Weight Adjustments'!$I$2,$B$14*N184*AI184,IF($B$3='Funding Weight Adjustments'!$F$2,$B$15*T184*AI184+$B$16*U184*AI184,IF($B$3='Funding Weight Adjustments'!$G$2,$B$15*T184*AI184+$B$16*U184*AI184))))))))))))</f>
        <v>0</v>
      </c>
      <c r="AN184" s="84">
        <f t="shared" si="70"/>
        <v>31.406099999999999</v>
      </c>
      <c r="AO184" s="84">
        <f t="shared" si="87"/>
        <v>402.64630163442212</v>
      </c>
      <c r="AP184" s="84">
        <f t="shared" si="71"/>
        <v>215.87896715473263</v>
      </c>
      <c r="AQ184" s="85">
        <f t="shared" si="72"/>
        <v>18179.376597380291</v>
      </c>
      <c r="AR184" s="86">
        <f t="shared" si="73"/>
        <v>1.7893087202145956</v>
      </c>
      <c r="AS184" s="85">
        <f>IF(AO184="-","-",IF($B$3='Funding Weight Adjustments'!$D$2,AI184*$E$14,IF($B$3='Funding Weight Adjustments'!$E$2,AP184*$E$14,IF($B$3='Funding Weight Adjustments'!$B$2,AI184*$E$14,IF(Simulation!$B$3='Funding Weight Adjustments'!$C$2,AP184*$E$14,IF($B$3='Funding Weight Adjustments'!$H$2,AI184*$E$14,IF($B$3='Funding Weight Adjustments'!$I$2,AP184*$E$14,IF($B$3='Funding Weight Adjustments'!$F$2,AI184*$E$14,IF(Simulation!$B$3='Funding Weight Adjustments'!$G$2,AP184*$E$14)))))))))</f>
        <v>416646.40660863399</v>
      </c>
      <c r="AT184" s="85">
        <f t="shared" si="74"/>
        <v>120108.00079345703</v>
      </c>
      <c r="AU184" s="85">
        <f t="shared" si="75"/>
        <v>0</v>
      </c>
      <c r="AV184" s="85">
        <f>IF(AO184="-","-",IF($B$3='Funding Weight Adjustments'!$D$2,AO184*$E$16,IF($B$3='Funding Weight Adjustments'!$E$2,AO184*$E$16,IF($B$3='Funding Weight Adjustments'!$B$2,AO184*$E$16,IF(Simulation!$B$3='Funding Weight Adjustments'!$C$2,AO184*$E$16,IF($B$3='Funding Weight Adjustments'!$H$2,AO184*$E$16,IF($B$3='Funding Weight Adjustments'!$I$2,AO184*$E$16,IF($B$3='Funding Weight Adjustments'!$F$2,AO184*$E$16,IF(Simulation!$B$3='Funding Weight Adjustments'!$G$2,AO184*$E$16)))))))))</f>
        <v>3465150.9144933703</v>
      </c>
      <c r="AW184" s="85">
        <f t="shared" si="76"/>
        <v>4001905.3218954615</v>
      </c>
      <c r="AX184" s="85">
        <f t="shared" si="77"/>
        <v>1530.6627722580236</v>
      </c>
      <c r="AY184" s="85">
        <f t="shared" si="78"/>
        <v>441.24908447265625</v>
      </c>
      <c r="AZ184" s="85">
        <f t="shared" si="79"/>
        <v>0</v>
      </c>
      <c r="BA184" s="85">
        <f t="shared" si="80"/>
        <v>12730.165005486298</v>
      </c>
      <c r="BB184" s="85">
        <f t="shared" si="81"/>
        <v>14702.07686221698</v>
      </c>
      <c r="BC184" s="85">
        <f t="shared" si="82"/>
        <v>-2133.9192315330201</v>
      </c>
      <c r="BD184" s="85">
        <f t="shared" si="83"/>
        <v>15488.735529012763</v>
      </c>
      <c r="BE184" s="86">
        <f t="shared" si="84"/>
        <v>1.524481843406768</v>
      </c>
    </row>
    <row r="185" spans="1:57" x14ac:dyDescent="0.3">
      <c r="A185" s="76" t="str">
        <f>'Data Export'!A162</f>
        <v>T235</v>
      </c>
      <c r="B185" s="76" t="str">
        <f>'Data Export'!B162</f>
        <v>Westmore</v>
      </c>
      <c r="C185" s="76" t="str">
        <f>'Data Export'!C162</f>
        <v>34</v>
      </c>
      <c r="D185" s="76" t="str">
        <f>'Data Export'!D162</f>
        <v>Orleans Central SU</v>
      </c>
      <c r="E185" s="77">
        <f>'Data Export'!E162</f>
        <v>30</v>
      </c>
      <c r="F185" s="78">
        <f>'Data Export'!AU162</f>
        <v>0.11769999999999999</v>
      </c>
      <c r="G185" s="78">
        <f>'Data Export'!AT162</f>
        <v>0</v>
      </c>
      <c r="H185" s="79">
        <f>'Data Export'!AR162</f>
        <v>4</v>
      </c>
      <c r="I185" s="79">
        <f t="shared" si="60"/>
        <v>9.6791777610778809</v>
      </c>
      <c r="J185" s="79">
        <f>'Data Export'!AV162</f>
        <v>5.445220947265625</v>
      </c>
      <c r="K185" s="79">
        <f>'Data Export'!AW162</f>
        <v>6.6256012916564941</v>
      </c>
      <c r="L185" s="78">
        <f>'Data Export'!J162</f>
        <v>2.0882131531834602E-2</v>
      </c>
      <c r="M185" s="78">
        <f>'Data Export'!K162</f>
        <v>4.4241724535822868E-3</v>
      </c>
      <c r="N185" s="76">
        <f>'Data Export'!L162</f>
        <v>1</v>
      </c>
      <c r="O185" s="77">
        <f>'Data Export'!P162</f>
        <v>1</v>
      </c>
      <c r="P185" s="77">
        <f>'Data Export'!Q162</f>
        <v>0</v>
      </c>
      <c r="Q185" s="77">
        <f>'Data Export'!R162</f>
        <v>0</v>
      </c>
      <c r="R185" s="77">
        <f t="shared" si="85"/>
        <v>1</v>
      </c>
      <c r="S185" s="77">
        <f t="shared" si="86"/>
        <v>1</v>
      </c>
      <c r="T185" s="80">
        <f>'Data Export'!Z162</f>
        <v>0</v>
      </c>
      <c r="U185" s="80">
        <f>'Data Export'!AA162</f>
        <v>0</v>
      </c>
      <c r="V185" s="81">
        <f>'Data Export'!AH162</f>
        <v>358644</v>
      </c>
      <c r="W185" s="81">
        <f t="shared" si="61"/>
        <v>380582.98828125</v>
      </c>
      <c r="X185" s="81">
        <f>'Data Export'!AI162</f>
        <v>0</v>
      </c>
      <c r="Y185" s="81">
        <f t="shared" si="62"/>
        <v>0</v>
      </c>
      <c r="Z185" s="81">
        <f>'Data Export'!AJ162</f>
        <v>2852.2333984375</v>
      </c>
      <c r="AA185" s="81">
        <f t="shared" si="63"/>
        <v>85567.001953125</v>
      </c>
      <c r="AB185" s="81">
        <f>'Data Export'!AO162</f>
        <v>731.29998779296875</v>
      </c>
      <c r="AC185" s="81">
        <f t="shared" si="64"/>
        <v>21938.999633789063</v>
      </c>
      <c r="AD185" s="77">
        <f>'Data Export'!AK162</f>
        <v>25.06</v>
      </c>
      <c r="AE185" s="77">
        <f>'Data Export'!AL162</f>
        <v>23.38</v>
      </c>
      <c r="AF185" s="81">
        <f>'Data Export'!AN162</f>
        <v>12686.099609375</v>
      </c>
      <c r="AG185" s="81">
        <f t="shared" si="65"/>
        <v>12618.305659885587</v>
      </c>
      <c r="AH185" s="80">
        <f t="shared" si="66"/>
        <v>1.241959218492676</v>
      </c>
      <c r="AI185" s="83">
        <f>'Data Export'!AS162</f>
        <v>25.75</v>
      </c>
      <c r="AJ185" s="84">
        <f t="shared" si="67"/>
        <v>26.167521076202394</v>
      </c>
      <c r="AK185" s="84">
        <f t="shared" si="68"/>
        <v>9.1473541750869938</v>
      </c>
      <c r="AL185" s="84">
        <f t="shared" si="69"/>
        <v>0</v>
      </c>
      <c r="AM185" s="84">
        <f>IF($B$5="No",IF($B$3='Funding Weight Adjustments'!$D$2,$B$14*N185*AI185,IF($B$3='Funding Weight Adjustments'!$E$2,$B$14*N185*AI185,IF($B$3='Funding Weight Adjustments'!$B$2,$B$15*T185*AI185+$B$16*U185*AI185,IF($B$3='Funding Weight Adjustments'!$C$2,$B$15*T185*AI185+$B$16*U185*AI185,IF($B$3='Funding Weight Adjustments'!$H$2,$B$14*N185*AI185,IF($B$3='Funding Weight Adjustments'!$I$2,$B$14*N185*AI185,IF($B$3='Funding Weight Adjustments'!$F$2,$B$15*T185*AI185+$B$16*U185*AI185,IF($B$3='Funding Weight Adjustments'!$G$2,$B$15*T185*AI185+$B$16*U185*AI185)))))))),IF($B$5="Sparsity&lt;100",IF(R185=0,0,IF($B$3='Funding Weight Adjustments'!$D$2,$B$14*N185*AI185,IF($B$3='Funding Weight Adjustments'!$E$2,$B$14*N185*AI185,IF($B$3='Funding Weight Adjustments'!$B$2,$B$15*T185*AI185+$B$16*U185*AI185,IF($B$3='Funding Weight Adjustments'!$C$2,$B$15*T185*AI185+$B$16*U185*AI185,IF($B$3='Funding Weight Adjustments'!$H$2,$B$14*N185*AI185,IF($B$3='Funding Weight Adjustments'!$I$2,$B$14*N185*AI185,IF($B$3='Funding Weight Adjustments'!$F$2,$B$15*T185*AI185+$B$16*U185*AI185,IF($B$3='Funding Weight Adjustments'!$G$2,$B$15*T185*AI185+$B$16*U185*AI185))))))))),IF($B$5="Sparsity&lt;55",IF(S185=0,0,IF($B$3='Funding Weight Adjustments'!$D$2,$B$14*N185*AI185,IF($B$3='Funding Weight Adjustments'!$E$2,$B$14*N185*AI185,IF($B$3='Funding Weight Adjustments'!$B$2,$B$15*T185*AI185+$B$16*U185*AI185,IF($B$3='Funding Weight Adjustments'!$C$2,$B$15*T185*AI185+$B$16*U185*AI185,IF($B$3='Funding Weight Adjustments'!$H$2,$B$14*N185*AI185,IF($B$3='Funding Weight Adjustments'!$I$2,$B$14*N185*AI185,IF($B$3='Funding Weight Adjustments'!$F$2,$B$15*T185*AI185+$B$16*U185*AI185,IF($B$3='Funding Weight Adjustments'!$G$2,$B$15*T185*AI185+$B$16*U185*AI185))))))))))))</f>
        <v>0</v>
      </c>
      <c r="AN185" s="84">
        <f t="shared" si="70"/>
        <v>5.9225000000000003</v>
      </c>
      <c r="AO185" s="84">
        <f t="shared" si="87"/>
        <v>41.237375251289386</v>
      </c>
      <c r="AP185" s="84">
        <f t="shared" si="71"/>
        <v>22.109434362824985</v>
      </c>
      <c r="AQ185" s="85">
        <f t="shared" si="72"/>
        <v>13343.443413648234</v>
      </c>
      <c r="AR185" s="86">
        <f t="shared" si="73"/>
        <v>1.3133310446504167</v>
      </c>
      <c r="AS185" s="85">
        <f>IF(AO185="-","-",IF($B$3='Funding Weight Adjustments'!$D$2,AI185*$E$14,IF($B$3='Funding Weight Adjustments'!$E$2,AP185*$E$14,IF($B$3='Funding Weight Adjustments'!$B$2,AI185*$E$14,IF(Simulation!$B$3='Funding Weight Adjustments'!$C$2,AP185*$E$14,IF($B$3='Funding Weight Adjustments'!$H$2,AI185*$E$14,IF($B$3='Funding Weight Adjustments'!$I$2,AP185*$E$14,IF($B$3='Funding Weight Adjustments'!$F$2,AI185*$E$14,IF(Simulation!$B$3='Funding Weight Adjustments'!$G$2,AP185*$E$14)))))))))</f>
        <v>42671.208320252219</v>
      </c>
      <c r="AT185" s="85">
        <f t="shared" si="74"/>
        <v>0</v>
      </c>
      <c r="AU185" s="85">
        <f t="shared" si="75"/>
        <v>21938.999633789063</v>
      </c>
      <c r="AV185" s="85">
        <f>IF(AO185="-","-",IF($B$3='Funding Weight Adjustments'!$D$2,AO185*$E$16,IF($B$3='Funding Weight Adjustments'!$E$2,AO185*$E$16,IF($B$3='Funding Weight Adjustments'!$B$2,AO185*$E$16,IF(Simulation!$B$3='Funding Weight Adjustments'!$C$2,AO185*$E$16,IF($B$3='Funding Weight Adjustments'!$H$2,AO185*$E$16,IF($B$3='Funding Weight Adjustments'!$I$2,AO185*$E$16,IF($B$3='Funding Weight Adjustments'!$F$2,AO185*$E$16,IF(Simulation!$B$3='Funding Weight Adjustments'!$G$2,AO185*$E$16)))))))))</f>
        <v>354886.47972992022</v>
      </c>
      <c r="AW185" s="85">
        <f t="shared" si="76"/>
        <v>419496.68768396147</v>
      </c>
      <c r="AX185" s="85">
        <f t="shared" si="77"/>
        <v>1422.3736106750739</v>
      </c>
      <c r="AY185" s="85">
        <f t="shared" si="78"/>
        <v>0</v>
      </c>
      <c r="AZ185" s="85">
        <f t="shared" si="79"/>
        <v>731.29998779296875</v>
      </c>
      <c r="BA185" s="85">
        <f t="shared" si="80"/>
        <v>11829.549324330674</v>
      </c>
      <c r="BB185" s="85">
        <f t="shared" si="81"/>
        <v>13983.222922798715</v>
      </c>
      <c r="BC185" s="85">
        <f t="shared" si="82"/>
        <v>1297.1233134237154</v>
      </c>
      <c r="BD185" s="85">
        <f t="shared" si="83"/>
        <v>15103.492936585888</v>
      </c>
      <c r="BE185" s="86">
        <f t="shared" ref="BE185:BE216" si="88">IF(BD185="-","-",BD185/$E$17)</f>
        <v>1.4865642654119968</v>
      </c>
    </row>
    <row r="186" spans="1:57" x14ac:dyDescent="0.3">
      <c r="A186" s="76" t="str">
        <f>'Data Export'!A163</f>
        <v>T237</v>
      </c>
      <c r="B186" s="76" t="str">
        <f>'Data Export'!B163</f>
        <v>West Rutland</v>
      </c>
      <c r="C186" s="76" t="str">
        <f>'Data Export'!C163</f>
        <v>37</v>
      </c>
      <c r="D186" s="76" t="str">
        <f>'Data Export'!D163</f>
        <v>Rutland Central SU</v>
      </c>
      <c r="E186" s="77">
        <f>'Data Export'!E163</f>
        <v>321.46000000000004</v>
      </c>
      <c r="F186" s="78">
        <f>'Data Export'!AU163</f>
        <v>0.26179999999999998</v>
      </c>
      <c r="G186" s="78">
        <f>'Data Export'!AT163</f>
        <v>0</v>
      </c>
      <c r="H186" s="79">
        <f>'Data Export'!AR163</f>
        <v>23</v>
      </c>
      <c r="I186" s="79">
        <f t="shared" si="60"/>
        <v>143.42308685302737</v>
      </c>
      <c r="J186" s="79">
        <f>'Data Export'!AV163</f>
        <v>69.552505493164063</v>
      </c>
      <c r="K186" s="79">
        <f>'Data Export'!AW163</f>
        <v>82.994407653808594</v>
      </c>
      <c r="L186" s="78">
        <f>'Data Export'!J163</f>
        <v>0.10526160895824432</v>
      </c>
      <c r="M186" s="78">
        <f>'Data Export'!K163</f>
        <v>4.935157299041748E-2</v>
      </c>
      <c r="N186" s="76">
        <f>'Data Export'!L163</f>
        <v>0</v>
      </c>
      <c r="O186" s="77">
        <f>'Data Export'!P163</f>
        <v>0</v>
      </c>
      <c r="P186" s="77">
        <f>'Data Export'!Q163</f>
        <v>0</v>
      </c>
      <c r="Q186" s="77">
        <f>'Data Export'!R163</f>
        <v>0</v>
      </c>
      <c r="R186" s="77">
        <f t="shared" si="85"/>
        <v>0</v>
      </c>
      <c r="S186" s="77">
        <f t="shared" si="86"/>
        <v>0</v>
      </c>
      <c r="T186" s="80">
        <f>'Data Export'!Z163</f>
        <v>0</v>
      </c>
      <c r="U186" s="80">
        <f>'Data Export'!AA163</f>
        <v>0</v>
      </c>
      <c r="V186" s="81">
        <f>'Data Export'!AH163</f>
        <v>5529194</v>
      </c>
      <c r="W186" s="81">
        <f t="shared" si="61"/>
        <v>5569563.2204687502</v>
      </c>
      <c r="X186" s="81">
        <f>'Data Export'!AI163</f>
        <v>64.53680419921875</v>
      </c>
      <c r="Y186" s="81">
        <f t="shared" si="62"/>
        <v>20746.001077880861</v>
      </c>
      <c r="Z186" s="81">
        <f>'Data Export'!AJ163</f>
        <v>2018.939453125</v>
      </c>
      <c r="AA186" s="81">
        <f t="shared" si="63"/>
        <v>649008.27660156263</v>
      </c>
      <c r="AB186" s="81">
        <f>'Data Export'!AO163</f>
        <v>125.58016204833984</v>
      </c>
      <c r="AC186" s="81">
        <f t="shared" si="64"/>
        <v>40368.998892059331</v>
      </c>
      <c r="AD186" s="77">
        <f>'Data Export'!AK163</f>
        <v>344.1</v>
      </c>
      <c r="AE186" s="77">
        <f>'Data Export'!AL163</f>
        <v>321.06</v>
      </c>
      <c r="AF186" s="81">
        <f>'Data Export'!AN163</f>
        <v>17325.8359375</v>
      </c>
      <c r="AG186" s="81">
        <f t="shared" si="65"/>
        <v>15325.966934115704</v>
      </c>
      <c r="AH186" s="80">
        <f t="shared" si="66"/>
        <v>1.5084613124129631</v>
      </c>
      <c r="AI186" s="83">
        <f>'Data Export'!AS163</f>
        <v>318.97000000000003</v>
      </c>
      <c r="AJ186" s="84">
        <f t="shared" si="67"/>
        <v>339.14595779418948</v>
      </c>
      <c r="AK186" s="84">
        <f t="shared" si="68"/>
        <v>263.70158289904083</v>
      </c>
      <c r="AL186" s="84">
        <f t="shared" si="69"/>
        <v>0</v>
      </c>
      <c r="AM186" s="84">
        <f>IF($B$5="No",IF($B$3='Funding Weight Adjustments'!$D$2,$B$14*N186*AI186,IF($B$3='Funding Weight Adjustments'!$E$2,$B$14*N186*AI186,IF($B$3='Funding Weight Adjustments'!$B$2,$B$15*T186*AI186+$B$16*U186*AI186,IF($B$3='Funding Weight Adjustments'!$C$2,$B$15*T186*AI186+$B$16*U186*AI186,IF($B$3='Funding Weight Adjustments'!$H$2,$B$14*N186*AI186,IF($B$3='Funding Weight Adjustments'!$I$2,$B$14*N186*AI186,IF($B$3='Funding Weight Adjustments'!$F$2,$B$15*T186*AI186+$B$16*U186*AI186,IF($B$3='Funding Weight Adjustments'!$G$2,$B$15*T186*AI186+$B$16*U186*AI186)))))))),IF($B$5="Sparsity&lt;100",IF(R186=0,0,IF($B$3='Funding Weight Adjustments'!$D$2,$B$14*N186*AI186,IF($B$3='Funding Weight Adjustments'!$E$2,$B$14*N186*AI186,IF($B$3='Funding Weight Adjustments'!$B$2,$B$15*T186*AI186+$B$16*U186*AI186,IF($B$3='Funding Weight Adjustments'!$C$2,$B$15*T186*AI186+$B$16*U186*AI186,IF($B$3='Funding Weight Adjustments'!$H$2,$B$14*N186*AI186,IF($B$3='Funding Weight Adjustments'!$I$2,$B$14*N186*AI186,IF($B$3='Funding Weight Adjustments'!$F$2,$B$15*T186*AI186+$B$16*U186*AI186,IF($B$3='Funding Weight Adjustments'!$G$2,$B$15*T186*AI186+$B$16*U186*AI186))))))))),IF($B$5="Sparsity&lt;55",IF(S186=0,0,IF($B$3='Funding Weight Adjustments'!$D$2,$B$14*N186*AI186,IF($B$3='Funding Weight Adjustments'!$E$2,$B$14*N186*AI186,IF($B$3='Funding Weight Adjustments'!$B$2,$B$15*T186*AI186+$B$16*U186*AI186,IF($B$3='Funding Weight Adjustments'!$C$2,$B$15*T186*AI186+$B$16*U186*AI186,IF($B$3='Funding Weight Adjustments'!$H$2,$B$14*N186*AI186,IF($B$3='Funding Weight Adjustments'!$I$2,$B$14*N186*AI186,IF($B$3='Funding Weight Adjustments'!$F$2,$B$15*T186*AI186+$B$16*U186*AI186,IF($B$3='Funding Weight Adjustments'!$G$2,$B$15*T186*AI186+$B$16*U186*AI186))))))))))))</f>
        <v>0</v>
      </c>
      <c r="AN186" s="84">
        <f t="shared" si="70"/>
        <v>0</v>
      </c>
      <c r="AO186" s="84">
        <f t="shared" si="87"/>
        <v>602.84754069323026</v>
      </c>
      <c r="AP186" s="84">
        <f t="shared" si="71"/>
        <v>323.2169373178204</v>
      </c>
      <c r="AQ186" s="85">
        <f t="shared" si="72"/>
        <v>15223.691507938485</v>
      </c>
      <c r="AR186" s="86">
        <f t="shared" si="73"/>
        <v>1.4983948334585124</v>
      </c>
      <c r="AS186" s="85">
        <f>IF(AO186="-","-",IF($B$3='Funding Weight Adjustments'!$D$2,AI186*$E$14,IF($B$3='Funding Weight Adjustments'!$E$2,AP186*$E$14,IF($B$3='Funding Weight Adjustments'!$B$2,AI186*$E$14,IF(Simulation!$B$3='Funding Weight Adjustments'!$C$2,AP186*$E$14,IF($B$3='Funding Weight Adjustments'!$H$2,AI186*$E$14,IF($B$3='Funding Weight Adjustments'!$I$2,AP186*$E$14,IF($B$3='Funding Weight Adjustments'!$F$2,AI186*$E$14,IF(Simulation!$B$3='Funding Weight Adjustments'!$G$2,AP186*$E$14)))))))))</f>
        <v>623808.68902339332</v>
      </c>
      <c r="AT186" s="85">
        <f t="shared" si="74"/>
        <v>20746.001077880861</v>
      </c>
      <c r="AU186" s="85">
        <f t="shared" si="75"/>
        <v>40368.998892059331</v>
      </c>
      <c r="AV186" s="85">
        <f>IF(AO186="-","-",IF($B$3='Funding Weight Adjustments'!$D$2,AO186*$E$16,IF($B$3='Funding Weight Adjustments'!$E$2,AO186*$E$16,IF($B$3='Funding Weight Adjustments'!$B$2,AO186*$E$16,IF(Simulation!$B$3='Funding Weight Adjustments'!$C$2,AO186*$E$16,IF($B$3='Funding Weight Adjustments'!$H$2,AO186*$E$16,IF($B$3='Funding Weight Adjustments'!$I$2,AO186*$E$16,IF($B$3='Funding Weight Adjustments'!$F$2,AO186*$E$16,IF(Simulation!$B$3='Funding Weight Adjustments'!$G$2,AO186*$E$16)))))))))</f>
        <v>5188071.2636716831</v>
      </c>
      <c r="AW186" s="85">
        <f t="shared" si="76"/>
        <v>5872994.952665017</v>
      </c>
      <c r="AX186" s="85">
        <f t="shared" si="77"/>
        <v>1940.5484011180031</v>
      </c>
      <c r="AY186" s="85">
        <f t="shared" si="78"/>
        <v>64.53680419921875</v>
      </c>
      <c r="AZ186" s="85">
        <f t="shared" si="79"/>
        <v>125.58016204833984</v>
      </c>
      <c r="BA186" s="85">
        <f t="shared" si="80"/>
        <v>16139.088109474531</v>
      </c>
      <c r="BB186" s="85">
        <f t="shared" si="81"/>
        <v>18269.753476840095</v>
      </c>
      <c r="BC186" s="85">
        <f t="shared" si="82"/>
        <v>943.91753934009466</v>
      </c>
      <c r="BD186" s="85">
        <f t="shared" si="83"/>
        <v>16162.478115825625</v>
      </c>
      <c r="BE186" s="86">
        <f t="shared" si="88"/>
        <v>1.5907950901403174</v>
      </c>
    </row>
    <row r="187" spans="1:57" x14ac:dyDescent="0.3">
      <c r="A187" s="76" t="str">
        <f>'Data Export'!A164</f>
        <v>T238</v>
      </c>
      <c r="B187" s="76" t="str">
        <f>'Data Export'!B164</f>
        <v>West Windsor</v>
      </c>
      <c r="C187" s="76" t="str">
        <f>'Data Export'!C164</f>
        <v>52</v>
      </c>
      <c r="D187" s="76" t="str">
        <f>'Data Export'!D164</f>
        <v>Windsor Southeast SU</v>
      </c>
      <c r="E187" s="77">
        <f>'Data Export'!E164</f>
        <v>137.30000000000001</v>
      </c>
      <c r="F187" s="78">
        <f>'Data Export'!AU164</f>
        <v>8.6400000000000005E-2</v>
      </c>
      <c r="G187" s="78">
        <f>'Data Export'!AT164</f>
        <v>0</v>
      </c>
      <c r="H187" s="79">
        <f>'Data Export'!AR164</f>
        <v>11.34</v>
      </c>
      <c r="I187" s="79">
        <f t="shared" si="60"/>
        <v>119.27382335662841</v>
      </c>
      <c r="J187" s="79">
        <f>'Data Export'!AV164</f>
        <v>14.076176643371582</v>
      </c>
      <c r="K187" s="79">
        <f>'Data Export'!AW164</f>
        <v>0</v>
      </c>
      <c r="L187" s="78">
        <f>'Data Export'!J164</f>
        <v>6.6829793155193329E-2</v>
      </c>
      <c r="M187" s="78">
        <f>'Data Export'!K164</f>
        <v>5.3829550743103027E-2</v>
      </c>
      <c r="N187" s="76">
        <f>'Data Export'!L164</f>
        <v>0</v>
      </c>
      <c r="O187" s="77">
        <f>'Data Export'!P164</f>
        <v>0</v>
      </c>
      <c r="P187" s="77">
        <f>'Data Export'!Q164</f>
        <v>1</v>
      </c>
      <c r="Q187" s="77">
        <f>'Data Export'!R164</f>
        <v>0</v>
      </c>
      <c r="R187" s="77">
        <f t="shared" si="85"/>
        <v>1</v>
      </c>
      <c r="S187" s="77">
        <f t="shared" si="86"/>
        <v>1</v>
      </c>
      <c r="T187" s="80">
        <f>'Data Export'!Z164</f>
        <v>1</v>
      </c>
      <c r="U187" s="80">
        <f>'Data Export'!AA164</f>
        <v>0</v>
      </c>
      <c r="V187" s="81">
        <f>'Data Export'!AH164</f>
        <v>2730745</v>
      </c>
      <c r="W187" s="81">
        <f t="shared" si="61"/>
        <v>2751563.8679687502</v>
      </c>
      <c r="X187" s="81">
        <f>'Data Export'!AI164</f>
        <v>82.753097534179688</v>
      </c>
      <c r="Y187" s="81">
        <f t="shared" si="62"/>
        <v>11362.000291442871</v>
      </c>
      <c r="Z187" s="81">
        <f>'Data Export'!AJ164</f>
        <v>2571.142578125</v>
      </c>
      <c r="AA187" s="81">
        <f t="shared" si="63"/>
        <v>353017.87597656256</v>
      </c>
      <c r="AB187" s="81">
        <f>'Data Export'!AO164</f>
        <v>151.6314697265625</v>
      </c>
      <c r="AC187" s="81">
        <f t="shared" si="64"/>
        <v>20819.000793457031</v>
      </c>
      <c r="AD187" s="77">
        <f>'Data Export'!AK164</f>
        <v>150.82</v>
      </c>
      <c r="AE187" s="77">
        <f>'Data Export'!AL164</f>
        <v>140.72</v>
      </c>
      <c r="AF187" s="81">
        <f>'Data Export'!AN164</f>
        <v>20040.5234375</v>
      </c>
      <c r="AG187" s="81">
        <f t="shared" si="65"/>
        <v>17044.812336499344</v>
      </c>
      <c r="AH187" s="80">
        <f t="shared" si="66"/>
        <v>1.677639009497967</v>
      </c>
      <c r="AI187" s="83">
        <f>'Data Export'!AS164</f>
        <v>144.69</v>
      </c>
      <c r="AJ187" s="84">
        <f t="shared" si="67"/>
        <v>141.80392062797546</v>
      </c>
      <c r="AK187" s="84">
        <f t="shared" si="68"/>
        <v>36.388020464503526</v>
      </c>
      <c r="AL187" s="84">
        <f t="shared" si="69"/>
        <v>0</v>
      </c>
      <c r="AM187" s="84">
        <f>IF($B$5="No",IF($B$3='Funding Weight Adjustments'!$D$2,$B$14*N187*AI187,IF($B$3='Funding Weight Adjustments'!$E$2,$B$14*N187*AI187,IF($B$3='Funding Weight Adjustments'!$B$2,$B$15*T187*AI187+$B$16*U187*AI187,IF($B$3='Funding Weight Adjustments'!$C$2,$B$15*T187*AI187+$B$16*U187*AI187,IF($B$3='Funding Weight Adjustments'!$H$2,$B$14*N187*AI187,IF($B$3='Funding Weight Adjustments'!$I$2,$B$14*N187*AI187,IF($B$3='Funding Weight Adjustments'!$F$2,$B$15*T187*AI187+$B$16*U187*AI187,IF($B$3='Funding Weight Adjustments'!$G$2,$B$15*T187*AI187+$B$16*U187*AI187)))))))),IF($B$5="Sparsity&lt;100",IF(R187=0,0,IF($B$3='Funding Weight Adjustments'!$D$2,$B$14*N187*AI187,IF($B$3='Funding Weight Adjustments'!$E$2,$B$14*N187*AI187,IF($B$3='Funding Weight Adjustments'!$B$2,$B$15*T187*AI187+$B$16*U187*AI187,IF($B$3='Funding Weight Adjustments'!$C$2,$B$15*T187*AI187+$B$16*U187*AI187,IF($B$3='Funding Weight Adjustments'!$H$2,$B$14*N187*AI187,IF($B$3='Funding Weight Adjustments'!$I$2,$B$14*N187*AI187,IF($B$3='Funding Weight Adjustments'!$F$2,$B$15*T187*AI187+$B$16*U187*AI187,IF($B$3='Funding Weight Adjustments'!$G$2,$B$15*T187*AI187+$B$16*U187*AI187))))))))),IF($B$5="Sparsity&lt;55",IF(S187=0,0,IF($B$3='Funding Weight Adjustments'!$D$2,$B$14*N187*AI187,IF($B$3='Funding Weight Adjustments'!$E$2,$B$14*N187*AI187,IF($B$3='Funding Weight Adjustments'!$B$2,$B$15*T187*AI187+$B$16*U187*AI187,IF($B$3='Funding Weight Adjustments'!$C$2,$B$15*T187*AI187+$B$16*U187*AI187,IF($B$3='Funding Weight Adjustments'!$H$2,$B$14*N187*AI187,IF($B$3='Funding Weight Adjustments'!$I$2,$B$14*N187*AI187,IF($B$3='Funding Weight Adjustments'!$F$2,$B$15*T187*AI187+$B$16*U187*AI187,IF($B$3='Funding Weight Adjustments'!$G$2,$B$15*T187*AI187+$B$16*U187*AI187))))))))))))</f>
        <v>37.619399999999999</v>
      </c>
      <c r="AN187" s="84">
        <f t="shared" si="70"/>
        <v>24.597300000000001</v>
      </c>
      <c r="AO187" s="84">
        <f t="shared" si="87"/>
        <v>240.40864109247897</v>
      </c>
      <c r="AP187" s="84">
        <f t="shared" si="71"/>
        <v>128.89518399510447</v>
      </c>
      <c r="AQ187" s="85">
        <f t="shared" si="72"/>
        <v>18608.4996944749</v>
      </c>
      <c r="AR187" s="86">
        <f t="shared" si="73"/>
        <v>1.831545245519183</v>
      </c>
      <c r="AS187" s="85">
        <f>IF(AO187="-","-",IF($B$3='Funding Weight Adjustments'!$D$2,AI187*$E$14,IF($B$3='Funding Weight Adjustments'!$E$2,AP187*$E$14,IF($B$3='Funding Weight Adjustments'!$B$2,AI187*$E$14,IF(Simulation!$B$3='Funding Weight Adjustments'!$C$2,AP187*$E$14,IF($B$3='Funding Weight Adjustments'!$H$2,AI187*$E$14,IF($B$3='Funding Weight Adjustments'!$I$2,AP187*$E$14,IF($B$3='Funding Weight Adjustments'!$F$2,AI187*$E$14,IF(Simulation!$B$3='Funding Weight Adjustments'!$G$2,AP187*$E$14)))))))))</f>
        <v>248767.70511055164</v>
      </c>
      <c r="AT187" s="85">
        <f t="shared" si="74"/>
        <v>11362.000291442871</v>
      </c>
      <c r="AU187" s="85">
        <f t="shared" si="75"/>
        <v>20819.000793457031</v>
      </c>
      <c r="AV187" s="85">
        <f>IF(AO187="-","-",IF($B$3='Funding Weight Adjustments'!$D$2,AO187*$E$16,IF($B$3='Funding Weight Adjustments'!$E$2,AO187*$E$16,IF($B$3='Funding Weight Adjustments'!$B$2,AO187*$E$16,IF(Simulation!$B$3='Funding Weight Adjustments'!$C$2,AO187*$E$16,IF($B$3='Funding Weight Adjustments'!$H$2,AO187*$E$16,IF($B$3='Funding Weight Adjustments'!$I$2,AO187*$E$16,IF($B$3='Funding Weight Adjustments'!$F$2,AO187*$E$16,IF(Simulation!$B$3='Funding Weight Adjustments'!$G$2,AO187*$E$16)))))))))</f>
        <v>2068942.9386341954</v>
      </c>
      <c r="AW187" s="85">
        <f t="shared" si="76"/>
        <v>2349891.6448296467</v>
      </c>
      <c r="AX187" s="85">
        <f t="shared" si="77"/>
        <v>1811.8550991300192</v>
      </c>
      <c r="AY187" s="85">
        <f t="shared" si="78"/>
        <v>82.753097534179688</v>
      </c>
      <c r="AZ187" s="85">
        <f t="shared" si="79"/>
        <v>151.6314697265625</v>
      </c>
      <c r="BA187" s="85">
        <f t="shared" si="80"/>
        <v>15068.775955092464</v>
      </c>
      <c r="BB187" s="85">
        <f t="shared" si="81"/>
        <v>17115.015621483224</v>
      </c>
      <c r="BC187" s="85">
        <f t="shared" si="82"/>
        <v>-2925.5078160167759</v>
      </c>
      <c r="BD187" s="85">
        <f t="shared" si="83"/>
        <v>15492.229476385455</v>
      </c>
      <c r="BE187" s="86">
        <f t="shared" si="88"/>
        <v>1.5248257358647102</v>
      </c>
    </row>
    <row r="188" spans="1:57" x14ac:dyDescent="0.3">
      <c r="A188" s="76" t="str">
        <f>'Data Export'!A165</f>
        <v>T242</v>
      </c>
      <c r="B188" s="76" t="str">
        <f>'Data Export'!B165</f>
        <v>Whitingham</v>
      </c>
      <c r="C188" s="76" t="str">
        <f>'Data Export'!C165</f>
        <v>49</v>
      </c>
      <c r="D188" s="76" t="str">
        <f>'Data Export'!D165</f>
        <v>Windham Southwest SU</v>
      </c>
      <c r="E188" s="77">
        <f>'Data Export'!E165</f>
        <v>181</v>
      </c>
      <c r="F188" s="78">
        <f>'Data Export'!AU165</f>
        <v>0.17610000000000001</v>
      </c>
      <c r="G188" s="78">
        <f>'Data Export'!AT165</f>
        <v>0</v>
      </c>
      <c r="H188" s="79">
        <f>'Data Export'!AR165</f>
        <v>13.89</v>
      </c>
      <c r="I188" s="79">
        <f t="shared" si="60"/>
        <v>83.404813537597661</v>
      </c>
      <c r="J188" s="79">
        <f>'Data Export'!AV165</f>
        <v>38.729793548583984</v>
      </c>
      <c r="K188" s="79">
        <f>'Data Export'!AW165</f>
        <v>47.125392913818359</v>
      </c>
      <c r="L188" s="78">
        <f>'Data Export'!J165</f>
        <v>0.12712447345256805</v>
      </c>
      <c r="M188" s="78">
        <f>'Data Export'!K165</f>
        <v>4.9278751015663147E-2</v>
      </c>
      <c r="N188" s="76">
        <f>'Data Export'!L165</f>
        <v>0</v>
      </c>
      <c r="O188" s="77">
        <f>'Data Export'!P165</f>
        <v>1</v>
      </c>
      <c r="P188" s="77">
        <f>'Data Export'!Q165</f>
        <v>0</v>
      </c>
      <c r="Q188" s="77">
        <f>'Data Export'!R165</f>
        <v>0</v>
      </c>
      <c r="R188" s="77">
        <f t="shared" si="85"/>
        <v>1</v>
      </c>
      <c r="S188" s="77">
        <f t="shared" si="86"/>
        <v>1</v>
      </c>
      <c r="T188" s="80">
        <f>'Data Export'!Z165</f>
        <v>0</v>
      </c>
      <c r="U188" s="80">
        <f>'Data Export'!AA165</f>
        <v>0</v>
      </c>
      <c r="V188" s="81">
        <f>'Data Export'!AH165</f>
        <v>3830350</v>
      </c>
      <c r="W188" s="81">
        <f t="shared" si="61"/>
        <v>3830349.927734375</v>
      </c>
      <c r="X188" s="81">
        <f>'Data Export'!AI165</f>
        <v>0</v>
      </c>
      <c r="Y188" s="81">
        <f t="shared" si="62"/>
        <v>0</v>
      </c>
      <c r="Z188" s="81">
        <f>'Data Export'!AJ165</f>
        <v>1007.181640625</v>
      </c>
      <c r="AA188" s="81">
        <f t="shared" si="63"/>
        <v>182299.876953125</v>
      </c>
      <c r="AB188" s="81">
        <f>'Data Export'!AO165</f>
        <v>0</v>
      </c>
      <c r="AC188" s="81">
        <f t="shared" si="64"/>
        <v>0</v>
      </c>
      <c r="AD188" s="77">
        <f>'Data Export'!AK165</f>
        <v>195.66000000000003</v>
      </c>
      <c r="AE188" s="77">
        <f>'Data Export'!AL165</f>
        <v>182.56</v>
      </c>
      <c r="AF188" s="81">
        <f>'Data Export'!AN165</f>
        <v>21162.154296875</v>
      </c>
      <c r="AG188" s="81">
        <f t="shared" si="65"/>
        <v>19982.745676934981</v>
      </c>
      <c r="AH188" s="80">
        <f t="shared" si="66"/>
        <v>1.9668056768636792</v>
      </c>
      <c r="AI188" s="83">
        <f>'Data Export'!AS165</f>
        <v>183.15</v>
      </c>
      <c r="AJ188" s="84">
        <f t="shared" si="67"/>
        <v>193.98233109893798</v>
      </c>
      <c r="AK188" s="84">
        <f t="shared" si="68"/>
        <v>101.45605686437325</v>
      </c>
      <c r="AL188" s="84">
        <f t="shared" si="69"/>
        <v>0</v>
      </c>
      <c r="AM188" s="84">
        <f>IF($B$5="No",IF($B$3='Funding Weight Adjustments'!$D$2,$B$14*N188*AI188,IF($B$3='Funding Weight Adjustments'!$E$2,$B$14*N188*AI188,IF($B$3='Funding Weight Adjustments'!$B$2,$B$15*T188*AI188+$B$16*U188*AI188,IF($B$3='Funding Weight Adjustments'!$C$2,$B$15*T188*AI188+$B$16*U188*AI188,IF($B$3='Funding Weight Adjustments'!$H$2,$B$14*N188*AI188,IF($B$3='Funding Weight Adjustments'!$I$2,$B$14*N188*AI188,IF($B$3='Funding Weight Adjustments'!$F$2,$B$15*T188*AI188+$B$16*U188*AI188,IF($B$3='Funding Weight Adjustments'!$G$2,$B$15*T188*AI188+$B$16*U188*AI188)))))))),IF($B$5="Sparsity&lt;100",IF(R188=0,0,IF($B$3='Funding Weight Adjustments'!$D$2,$B$14*N188*AI188,IF($B$3='Funding Weight Adjustments'!$E$2,$B$14*N188*AI188,IF($B$3='Funding Weight Adjustments'!$B$2,$B$15*T188*AI188+$B$16*U188*AI188,IF($B$3='Funding Weight Adjustments'!$C$2,$B$15*T188*AI188+$B$16*U188*AI188,IF($B$3='Funding Weight Adjustments'!$H$2,$B$14*N188*AI188,IF($B$3='Funding Weight Adjustments'!$I$2,$B$14*N188*AI188,IF($B$3='Funding Weight Adjustments'!$F$2,$B$15*T188*AI188+$B$16*U188*AI188,IF($B$3='Funding Weight Adjustments'!$G$2,$B$15*T188*AI188+$B$16*U188*AI188))))))))),IF($B$5="Sparsity&lt;55",IF(S188=0,0,IF($B$3='Funding Weight Adjustments'!$D$2,$B$14*N188*AI188,IF($B$3='Funding Weight Adjustments'!$E$2,$B$14*N188*AI188,IF($B$3='Funding Weight Adjustments'!$B$2,$B$15*T188*AI188+$B$16*U188*AI188,IF($B$3='Funding Weight Adjustments'!$C$2,$B$15*T188*AI188+$B$16*U188*AI188,IF($B$3='Funding Weight Adjustments'!$H$2,$B$14*N188*AI188,IF($B$3='Funding Weight Adjustments'!$I$2,$B$14*N188*AI188,IF($B$3='Funding Weight Adjustments'!$F$2,$B$15*T188*AI188+$B$16*U188*AI188,IF($B$3='Funding Weight Adjustments'!$G$2,$B$15*T188*AI188+$B$16*U188*AI188))))))))))))</f>
        <v>0</v>
      </c>
      <c r="AN188" s="84">
        <f t="shared" si="70"/>
        <v>42.124500000000005</v>
      </c>
      <c r="AO188" s="84">
        <f t="shared" si="87"/>
        <v>337.56288796331125</v>
      </c>
      <c r="AP188" s="84">
        <f t="shared" si="71"/>
        <v>180.98447025958848</v>
      </c>
      <c r="AQ188" s="85">
        <f t="shared" si="72"/>
        <v>20156.70209465377</v>
      </c>
      <c r="AR188" s="86">
        <f t="shared" si="73"/>
        <v>1.9839273715210404</v>
      </c>
      <c r="AS188" s="85">
        <f>IF(AO188="-","-",IF($B$3='Funding Weight Adjustments'!$D$2,AI188*$E$14,IF($B$3='Funding Weight Adjustments'!$E$2,AP188*$E$14,IF($B$3='Funding Weight Adjustments'!$B$2,AI188*$E$14,IF(Simulation!$B$3='Funding Weight Adjustments'!$C$2,AP188*$E$14,IF($B$3='Funding Weight Adjustments'!$H$2,AI188*$E$14,IF($B$3='Funding Weight Adjustments'!$I$2,AP188*$E$14,IF($B$3='Funding Weight Adjustments'!$F$2,AI188*$E$14,IF(Simulation!$B$3='Funding Weight Adjustments'!$G$2,AP188*$E$14)))))))))</f>
        <v>349300.02760100574</v>
      </c>
      <c r="AT188" s="85">
        <f t="shared" si="74"/>
        <v>0</v>
      </c>
      <c r="AU188" s="85">
        <f t="shared" si="75"/>
        <v>0</v>
      </c>
      <c r="AV188" s="85">
        <f>IF(AO188="-","-",IF($B$3='Funding Weight Adjustments'!$D$2,AO188*$E$16,IF($B$3='Funding Weight Adjustments'!$E$2,AO188*$E$16,IF($B$3='Funding Weight Adjustments'!$B$2,AO188*$E$16,IF(Simulation!$B$3='Funding Weight Adjustments'!$C$2,AO188*$E$16,IF($B$3='Funding Weight Adjustments'!$H$2,AO188*$E$16,IF($B$3='Funding Weight Adjustments'!$I$2,AO188*$E$16,IF($B$3='Funding Weight Adjustments'!$F$2,AO188*$E$16,IF(Simulation!$B$3='Funding Weight Adjustments'!$G$2,AO188*$E$16)))))))))</f>
        <v>2905046.7995782364</v>
      </c>
      <c r="AW188" s="85">
        <f t="shared" si="76"/>
        <v>3254346.8271792419</v>
      </c>
      <c r="AX188" s="85">
        <f t="shared" si="77"/>
        <v>1929.8344066353909</v>
      </c>
      <c r="AY188" s="85">
        <f t="shared" si="78"/>
        <v>0</v>
      </c>
      <c r="AZ188" s="85">
        <f t="shared" si="79"/>
        <v>0</v>
      </c>
      <c r="BA188" s="85">
        <f t="shared" si="80"/>
        <v>16049.982318111803</v>
      </c>
      <c r="BB188" s="85">
        <f t="shared" si="81"/>
        <v>17979.816724747194</v>
      </c>
      <c r="BC188" s="85">
        <f t="shared" si="82"/>
        <v>-3182.3375721278062</v>
      </c>
      <c r="BD188" s="85">
        <f t="shared" si="83"/>
        <v>16974.091455580903</v>
      </c>
      <c r="BE188" s="86">
        <f t="shared" si="88"/>
        <v>1.6706782928721362</v>
      </c>
    </row>
    <row r="189" spans="1:57" x14ac:dyDescent="0.3">
      <c r="A189" s="76" t="str">
        <f>'Data Export'!A166</f>
        <v>T243</v>
      </c>
      <c r="B189" s="76" t="str">
        <f>'Data Export'!B166</f>
        <v>Williamstown</v>
      </c>
      <c r="C189" s="76" t="str">
        <f>'Data Export'!C166</f>
        <v>29</v>
      </c>
      <c r="D189" s="76" t="str">
        <f>'Data Export'!D166</f>
        <v>Orange North SU</v>
      </c>
      <c r="E189" s="77">
        <f>'Data Export'!E166</f>
        <v>491.55999999999995</v>
      </c>
      <c r="F189" s="78">
        <f>'Data Export'!AU166</f>
        <v>0.20669999999999999</v>
      </c>
      <c r="G189" s="78">
        <f>'Data Export'!AT166</f>
        <v>0</v>
      </c>
      <c r="H189" s="79">
        <f>'Data Export'!AR166</f>
        <v>43.4</v>
      </c>
      <c r="I189" s="79">
        <f t="shared" si="60"/>
        <v>195.48936340332034</v>
      </c>
      <c r="J189" s="79">
        <f>'Data Export'!AV166</f>
        <v>93.828781127929688</v>
      </c>
      <c r="K189" s="79">
        <f>'Data Export'!AW166</f>
        <v>172.90185546875</v>
      </c>
      <c r="L189" s="78">
        <f>'Data Export'!J166</f>
        <v>0.15078429877758026</v>
      </c>
      <c r="M189" s="78">
        <f>'Data Export'!K166</f>
        <v>5.8890398591756821E-2</v>
      </c>
      <c r="N189" s="76">
        <f>'Data Export'!L166</f>
        <v>0</v>
      </c>
      <c r="O189" s="77">
        <f>'Data Export'!P166</f>
        <v>0</v>
      </c>
      <c r="P189" s="77">
        <f>'Data Export'!Q166</f>
        <v>0</v>
      </c>
      <c r="Q189" s="77">
        <f>'Data Export'!R166</f>
        <v>1</v>
      </c>
      <c r="R189" s="77">
        <f t="shared" si="85"/>
        <v>1</v>
      </c>
      <c r="S189" s="77">
        <f t="shared" si="86"/>
        <v>0</v>
      </c>
      <c r="T189" s="80">
        <f>'Data Export'!Z166</f>
        <v>0</v>
      </c>
      <c r="U189" s="80">
        <f>'Data Export'!AA166</f>
        <v>0</v>
      </c>
      <c r="V189" s="81">
        <f>'Data Export'!AH166</f>
        <v>8004770</v>
      </c>
      <c r="W189" s="81">
        <f t="shared" si="61"/>
        <v>8158721.8244531238</v>
      </c>
      <c r="X189" s="81">
        <f>'Data Export'!AI166</f>
        <v>244.63340759277344</v>
      </c>
      <c r="Y189" s="81">
        <f t="shared" si="62"/>
        <v>120251.99783630369</v>
      </c>
      <c r="Z189" s="81">
        <f>'Data Export'!AJ166</f>
        <v>1384.052734375</v>
      </c>
      <c r="AA189" s="81">
        <f t="shared" si="63"/>
        <v>680344.96210937493</v>
      </c>
      <c r="AB189" s="81">
        <f>'Data Export'!AO166</f>
        <v>313.19064331054688</v>
      </c>
      <c r="AC189" s="81">
        <f t="shared" si="64"/>
        <v>153951.99262573241</v>
      </c>
      <c r="AD189" s="77">
        <f>'Data Export'!AK166</f>
        <v>540.4899999999999</v>
      </c>
      <c r="AE189" s="77">
        <f>'Data Export'!AL166</f>
        <v>504.3</v>
      </c>
      <c r="AF189" s="81">
        <f>'Data Export'!AN166</f>
        <v>16597.611328125</v>
      </c>
      <c r="AG189" s="81">
        <f t="shared" si="65"/>
        <v>14829.222411944773</v>
      </c>
      <c r="AH189" s="80">
        <f t="shared" si="66"/>
        <v>1.4595691350339344</v>
      </c>
      <c r="AI189" s="83">
        <f>'Data Export'!AS166</f>
        <v>505.62</v>
      </c>
      <c r="AJ189" s="84">
        <f t="shared" si="67"/>
        <v>538.34499075317376</v>
      </c>
      <c r="AK189" s="84">
        <f t="shared" si="68"/>
        <v>330.48945147838259</v>
      </c>
      <c r="AL189" s="84">
        <f t="shared" si="69"/>
        <v>0</v>
      </c>
      <c r="AM189" s="84">
        <f>IF($B$5="No",IF($B$3='Funding Weight Adjustments'!$D$2,$B$14*N189*AI189,IF($B$3='Funding Weight Adjustments'!$E$2,$B$14*N189*AI189,IF($B$3='Funding Weight Adjustments'!$B$2,$B$15*T189*AI189+$B$16*U189*AI189,IF($B$3='Funding Weight Adjustments'!$C$2,$B$15*T189*AI189+$B$16*U189*AI189,IF($B$3='Funding Weight Adjustments'!$H$2,$B$14*N189*AI189,IF($B$3='Funding Weight Adjustments'!$I$2,$B$14*N189*AI189,IF($B$3='Funding Weight Adjustments'!$F$2,$B$15*T189*AI189+$B$16*U189*AI189,IF($B$3='Funding Weight Adjustments'!$G$2,$B$15*T189*AI189+$B$16*U189*AI189)))))))),IF($B$5="Sparsity&lt;100",IF(R189=0,0,IF($B$3='Funding Weight Adjustments'!$D$2,$B$14*N189*AI189,IF($B$3='Funding Weight Adjustments'!$E$2,$B$14*N189*AI189,IF($B$3='Funding Weight Adjustments'!$B$2,$B$15*T189*AI189+$B$16*U189*AI189,IF($B$3='Funding Weight Adjustments'!$C$2,$B$15*T189*AI189+$B$16*U189*AI189,IF($B$3='Funding Weight Adjustments'!$H$2,$B$14*N189*AI189,IF($B$3='Funding Weight Adjustments'!$I$2,$B$14*N189*AI189,IF($B$3='Funding Weight Adjustments'!$F$2,$B$15*T189*AI189+$B$16*U189*AI189,IF($B$3='Funding Weight Adjustments'!$G$2,$B$15*T189*AI189+$B$16*U189*AI189))))))))),IF($B$5="Sparsity&lt;55",IF(S189=0,0,IF($B$3='Funding Weight Adjustments'!$D$2,$B$14*N189*AI189,IF($B$3='Funding Weight Adjustments'!$E$2,$B$14*N189*AI189,IF($B$3='Funding Weight Adjustments'!$B$2,$B$15*T189*AI189+$B$16*U189*AI189,IF($B$3='Funding Weight Adjustments'!$C$2,$B$15*T189*AI189+$B$16*U189*AI189,IF($B$3='Funding Weight Adjustments'!$H$2,$B$14*N189*AI189,IF($B$3='Funding Weight Adjustments'!$I$2,$B$14*N189*AI189,IF($B$3='Funding Weight Adjustments'!$F$2,$B$15*T189*AI189+$B$16*U189*AI189,IF($B$3='Funding Weight Adjustments'!$G$2,$B$15*T189*AI189+$B$16*U189*AI189))))))))))))</f>
        <v>0</v>
      </c>
      <c r="AN189" s="84">
        <f t="shared" si="70"/>
        <v>55.618200000000002</v>
      </c>
      <c r="AO189" s="84">
        <f t="shared" si="87"/>
        <v>924.4526422315563</v>
      </c>
      <c r="AP189" s="84">
        <f t="shared" si="71"/>
        <v>495.64563434040684</v>
      </c>
      <c r="AQ189" s="85">
        <f t="shared" si="72"/>
        <v>15088.152389954552</v>
      </c>
      <c r="AR189" s="86">
        <f t="shared" si="73"/>
        <v>1.4850543690900149</v>
      </c>
      <c r="AS189" s="85">
        <f>IF(AO189="-","-",IF($B$3='Funding Weight Adjustments'!$D$2,AI189*$E$14,IF($B$3='Funding Weight Adjustments'!$E$2,AP189*$E$14,IF($B$3='Funding Weight Adjustments'!$B$2,AI189*$E$14,IF(Simulation!$B$3='Funding Weight Adjustments'!$C$2,AP189*$E$14,IF($B$3='Funding Weight Adjustments'!$H$2,AI189*$E$14,IF($B$3='Funding Weight Adjustments'!$I$2,AP189*$E$14,IF($B$3='Funding Weight Adjustments'!$F$2,AI189*$E$14,IF(Simulation!$B$3='Funding Weight Adjustments'!$G$2,AP189*$E$14)))))))))</f>
        <v>956596.07427698525</v>
      </c>
      <c r="AT189" s="85">
        <f t="shared" si="74"/>
        <v>120251.99783630369</v>
      </c>
      <c r="AU189" s="85">
        <f t="shared" si="75"/>
        <v>153951.99262573241</v>
      </c>
      <c r="AV189" s="85">
        <f>IF(AO189="-","-",IF($B$3='Funding Weight Adjustments'!$D$2,AO189*$E$16,IF($B$3='Funding Weight Adjustments'!$E$2,AO189*$E$16,IF($B$3='Funding Weight Adjustments'!$B$2,AO189*$E$16,IF(Simulation!$B$3='Funding Weight Adjustments'!$C$2,AO189*$E$16,IF($B$3='Funding Weight Adjustments'!$H$2,AO189*$E$16,IF($B$3='Funding Weight Adjustments'!$I$2,AO189*$E$16,IF($B$3='Funding Weight Adjustments'!$F$2,AO189*$E$16,IF(Simulation!$B$3='Funding Weight Adjustments'!$G$2,AO189*$E$16)))))))))</f>
        <v>7955786.2710557049</v>
      </c>
      <c r="AW189" s="85">
        <f t="shared" si="76"/>
        <v>9186586.3357947264</v>
      </c>
      <c r="AX189" s="85">
        <f t="shared" si="77"/>
        <v>1946.0413261392005</v>
      </c>
      <c r="AY189" s="85">
        <f t="shared" si="78"/>
        <v>244.63340759277344</v>
      </c>
      <c r="AZ189" s="85">
        <f t="shared" si="79"/>
        <v>313.19064331054688</v>
      </c>
      <c r="BA189" s="85">
        <f t="shared" si="80"/>
        <v>16184.771484774403</v>
      </c>
      <c r="BB189" s="85">
        <f t="shared" si="81"/>
        <v>18688.636861816925</v>
      </c>
      <c r="BC189" s="85">
        <f t="shared" si="82"/>
        <v>2091.0255336919254</v>
      </c>
      <c r="BD189" s="85">
        <f t="shared" si="83"/>
        <v>17161.941484676347</v>
      </c>
      <c r="BE189" s="86">
        <f t="shared" si="88"/>
        <v>1.6891674689642073</v>
      </c>
    </row>
    <row r="190" spans="1:57" x14ac:dyDescent="0.3">
      <c r="A190" s="76" t="str">
        <f>'Data Export'!A167</f>
        <v>T245</v>
      </c>
      <c r="B190" s="76" t="str">
        <f>'Data Export'!B167</f>
        <v>Wilmington</v>
      </c>
      <c r="C190" s="76" t="str">
        <f>'Data Export'!C167</f>
        <v>49</v>
      </c>
      <c r="D190" s="76" t="str">
        <f>'Data Export'!D167</f>
        <v>Windham Southwest SU</v>
      </c>
      <c r="E190" s="77">
        <f>'Data Export'!E167</f>
        <v>230.9</v>
      </c>
      <c r="F190" s="78">
        <f>'Data Export'!AU167</f>
        <v>0.25390000000000001</v>
      </c>
      <c r="G190" s="78">
        <f>'Data Export'!AT167</f>
        <v>0</v>
      </c>
      <c r="H190" s="79">
        <f>'Data Export'!AR167</f>
        <v>19.91</v>
      </c>
      <c r="I190" s="79">
        <f t="shared" si="60"/>
        <v>210.53</v>
      </c>
      <c r="J190" s="79">
        <f>'Data Export'!AV167</f>
        <v>0</v>
      </c>
      <c r="K190" s="79">
        <f>'Data Export'!AW167</f>
        <v>0</v>
      </c>
      <c r="L190" s="78">
        <f>'Data Export'!J167</f>
        <v>9.1643646359443665E-2</v>
      </c>
      <c r="M190" s="78">
        <f>'Data Export'!K167</f>
        <v>5.7144802063703537E-2</v>
      </c>
      <c r="N190" s="76">
        <f>'Data Export'!L167</f>
        <v>0</v>
      </c>
      <c r="O190" s="77">
        <f>'Data Export'!P167</f>
        <v>0</v>
      </c>
      <c r="P190" s="77">
        <f>'Data Export'!Q167</f>
        <v>1</v>
      </c>
      <c r="Q190" s="77">
        <f>'Data Export'!R167</f>
        <v>0</v>
      </c>
      <c r="R190" s="77">
        <f t="shared" si="85"/>
        <v>1</v>
      </c>
      <c r="S190" s="77">
        <f t="shared" si="86"/>
        <v>1</v>
      </c>
      <c r="T190" s="80">
        <f>'Data Export'!Z167</f>
        <v>0</v>
      </c>
      <c r="U190" s="80">
        <f>'Data Export'!AA167</f>
        <v>0</v>
      </c>
      <c r="V190" s="81">
        <f>'Data Export'!AH167</f>
        <v>4569230</v>
      </c>
      <c r="W190" s="81">
        <f t="shared" si="61"/>
        <v>4569230.0416015629</v>
      </c>
      <c r="X190" s="81">
        <f>'Data Export'!AI167</f>
        <v>4.5474233627319336</v>
      </c>
      <c r="Y190" s="81">
        <f t="shared" si="62"/>
        <v>1050.0000544548036</v>
      </c>
      <c r="Z190" s="81">
        <f>'Data Export'!AJ167</f>
        <v>1014.1875</v>
      </c>
      <c r="AA190" s="81">
        <f t="shared" si="63"/>
        <v>234175.89375000002</v>
      </c>
      <c r="AB190" s="81">
        <f>'Data Export'!AO167</f>
        <v>0</v>
      </c>
      <c r="AC190" s="81">
        <f t="shared" si="64"/>
        <v>0</v>
      </c>
      <c r="AD190" s="77">
        <f>'Data Export'!AK167</f>
        <v>246.32</v>
      </c>
      <c r="AE190" s="77">
        <f>'Data Export'!AL167</f>
        <v>229.83</v>
      </c>
      <c r="AF190" s="81">
        <f>'Data Export'!AN167</f>
        <v>19788.783203125</v>
      </c>
      <c r="AG190" s="81">
        <f t="shared" si="65"/>
        <v>18862.00299287109</v>
      </c>
      <c r="AH190" s="80">
        <f t="shared" si="66"/>
        <v>1.8564963575660522</v>
      </c>
      <c r="AI190" s="83">
        <f>'Data Export'!AS167</f>
        <v>230.44</v>
      </c>
      <c r="AJ190" s="84">
        <f t="shared" si="67"/>
        <v>219.68860000000001</v>
      </c>
      <c r="AK190" s="84">
        <f t="shared" si="68"/>
        <v>165.66343855380001</v>
      </c>
      <c r="AL190" s="84">
        <f t="shared" si="69"/>
        <v>0</v>
      </c>
      <c r="AM190" s="84">
        <f>IF($B$5="No",IF($B$3='Funding Weight Adjustments'!$D$2,$B$14*N190*AI190,IF($B$3='Funding Weight Adjustments'!$E$2,$B$14*N190*AI190,IF($B$3='Funding Weight Adjustments'!$B$2,$B$15*T190*AI190+$B$16*U190*AI190,IF($B$3='Funding Weight Adjustments'!$C$2,$B$15*T190*AI190+$B$16*U190*AI190,IF($B$3='Funding Weight Adjustments'!$H$2,$B$14*N190*AI190,IF($B$3='Funding Weight Adjustments'!$I$2,$B$14*N190*AI190,IF($B$3='Funding Weight Adjustments'!$F$2,$B$15*T190*AI190+$B$16*U190*AI190,IF($B$3='Funding Weight Adjustments'!$G$2,$B$15*T190*AI190+$B$16*U190*AI190)))))))),IF($B$5="Sparsity&lt;100",IF(R190=0,0,IF($B$3='Funding Weight Adjustments'!$D$2,$B$14*N190*AI190,IF($B$3='Funding Weight Adjustments'!$E$2,$B$14*N190*AI190,IF($B$3='Funding Weight Adjustments'!$B$2,$B$15*T190*AI190+$B$16*U190*AI190,IF($B$3='Funding Weight Adjustments'!$C$2,$B$15*T190*AI190+$B$16*U190*AI190,IF($B$3='Funding Weight Adjustments'!$H$2,$B$14*N190*AI190,IF($B$3='Funding Weight Adjustments'!$I$2,$B$14*N190*AI190,IF($B$3='Funding Weight Adjustments'!$F$2,$B$15*T190*AI190+$B$16*U190*AI190,IF($B$3='Funding Weight Adjustments'!$G$2,$B$15*T190*AI190+$B$16*U190*AI190))))))))),IF($B$5="Sparsity&lt;55",IF(S190=0,0,IF($B$3='Funding Weight Adjustments'!$D$2,$B$14*N190*AI190,IF($B$3='Funding Weight Adjustments'!$E$2,$B$14*N190*AI190,IF($B$3='Funding Weight Adjustments'!$B$2,$B$15*T190*AI190+$B$16*U190*AI190,IF($B$3='Funding Weight Adjustments'!$C$2,$B$15*T190*AI190+$B$16*U190*AI190,IF($B$3='Funding Weight Adjustments'!$H$2,$B$14*N190*AI190,IF($B$3='Funding Weight Adjustments'!$I$2,$B$14*N190*AI190,IF($B$3='Funding Weight Adjustments'!$F$2,$B$15*T190*AI190+$B$16*U190*AI190,IF($B$3='Funding Weight Adjustments'!$G$2,$B$15*T190*AI190+$B$16*U190*AI190))))))))))))</f>
        <v>0</v>
      </c>
      <c r="AN190" s="84">
        <f t="shared" si="70"/>
        <v>39.174800000000005</v>
      </c>
      <c r="AO190" s="84">
        <f t="shared" si="87"/>
        <v>424.52683855380002</v>
      </c>
      <c r="AP190" s="84">
        <f t="shared" si="71"/>
        <v>227.61022531300324</v>
      </c>
      <c r="AQ190" s="85">
        <f t="shared" si="72"/>
        <v>19045.955171346617</v>
      </c>
      <c r="AR190" s="86">
        <f t="shared" si="73"/>
        <v>1.8746018869435648</v>
      </c>
      <c r="AS190" s="85">
        <f>IF(AO190="-","-",IF($B$3='Funding Weight Adjustments'!$D$2,AI190*$E$14,IF($B$3='Funding Weight Adjustments'!$E$2,AP190*$E$14,IF($B$3='Funding Weight Adjustments'!$B$2,AI190*$E$14,IF(Simulation!$B$3='Funding Weight Adjustments'!$C$2,AP190*$E$14,IF($B$3='Funding Weight Adjustments'!$H$2,AI190*$E$14,IF($B$3='Funding Weight Adjustments'!$I$2,AP190*$E$14,IF($B$3='Funding Weight Adjustments'!$F$2,AI190*$E$14,IF(Simulation!$B$3='Funding Weight Adjustments'!$G$2,AP190*$E$14)))))))))</f>
        <v>439287.73485409626</v>
      </c>
      <c r="AT190" s="85">
        <f t="shared" si="74"/>
        <v>1050.0000544548036</v>
      </c>
      <c r="AU190" s="85">
        <f t="shared" si="75"/>
        <v>0</v>
      </c>
      <c r="AV190" s="85">
        <f>IF(AO190="-","-",IF($B$3='Funding Weight Adjustments'!$D$2,AO190*$E$16,IF($B$3='Funding Weight Adjustments'!$E$2,AO190*$E$16,IF($B$3='Funding Weight Adjustments'!$B$2,AO190*$E$16,IF(Simulation!$B$3='Funding Weight Adjustments'!$C$2,AO190*$E$16,IF($B$3='Funding Weight Adjustments'!$H$2,AO190*$E$16,IF($B$3='Funding Weight Adjustments'!$I$2,AO190*$E$16,IF($B$3='Funding Weight Adjustments'!$F$2,AO190*$E$16,IF(Simulation!$B$3='Funding Weight Adjustments'!$G$2,AO190*$E$16)))))))))</f>
        <v>3653453.5568075362</v>
      </c>
      <c r="AW190" s="85">
        <f t="shared" si="76"/>
        <v>4093791.2917160871</v>
      </c>
      <c r="AX190" s="85">
        <f t="shared" si="77"/>
        <v>1902.5020998445052</v>
      </c>
      <c r="AY190" s="85">
        <f t="shared" si="78"/>
        <v>4.5474233627319345</v>
      </c>
      <c r="AZ190" s="85">
        <f t="shared" si="79"/>
        <v>0</v>
      </c>
      <c r="BA190" s="85">
        <f t="shared" si="80"/>
        <v>15822.665902154769</v>
      </c>
      <c r="BB190" s="85">
        <f t="shared" si="81"/>
        <v>17729.715425362006</v>
      </c>
      <c r="BC190" s="85">
        <f t="shared" si="82"/>
        <v>-2059.0677777629935</v>
      </c>
      <c r="BD190" s="85">
        <f t="shared" si="83"/>
        <v>16957.126564320439</v>
      </c>
      <c r="BE190" s="86">
        <f t="shared" si="88"/>
        <v>1.6690085201102793</v>
      </c>
    </row>
    <row r="191" spans="1:57" x14ac:dyDescent="0.3">
      <c r="A191" s="76" t="str">
        <f>'Data Export'!A168</f>
        <v>T246</v>
      </c>
      <c r="B191" s="76" t="str">
        <f>'Data Export'!B168</f>
        <v>Windham</v>
      </c>
      <c r="C191" s="76" t="str">
        <f>'Data Export'!C168</f>
        <v>46</v>
      </c>
      <c r="D191" s="76" t="str">
        <f>'Data Export'!D168</f>
        <v>Windham Central SU</v>
      </c>
      <c r="E191" s="77">
        <f>'Data Export'!E168</f>
        <v>22</v>
      </c>
      <c r="F191" s="78">
        <f>'Data Export'!AU168</f>
        <v>0.19339999999999999</v>
      </c>
      <c r="G191" s="78">
        <f>'Data Export'!AT168</f>
        <v>0</v>
      </c>
      <c r="H191" s="79">
        <f>'Data Export'!AR168</f>
        <v>4</v>
      </c>
      <c r="I191" s="79">
        <f t="shared" si="60"/>
        <v>13.905263247489927</v>
      </c>
      <c r="J191" s="79">
        <f>'Data Export'!AV168</f>
        <v>1.5347367525100708</v>
      </c>
      <c r="K191" s="79">
        <f>'Data Export'!AW168</f>
        <v>0</v>
      </c>
      <c r="L191" s="78">
        <f>'Data Export'!J168</f>
        <v>0</v>
      </c>
      <c r="M191" s="78">
        <f>'Data Export'!K168</f>
        <v>0.10199936479330063</v>
      </c>
      <c r="N191" s="76">
        <f>'Data Export'!L168</f>
        <v>1</v>
      </c>
      <c r="O191" s="77">
        <f>'Data Export'!P168</f>
        <v>1</v>
      </c>
      <c r="P191" s="77">
        <f>'Data Export'!Q168</f>
        <v>0</v>
      </c>
      <c r="Q191" s="77">
        <f>'Data Export'!R168</f>
        <v>0</v>
      </c>
      <c r="R191" s="77">
        <f t="shared" si="85"/>
        <v>1</v>
      </c>
      <c r="S191" s="77">
        <f t="shared" si="86"/>
        <v>1</v>
      </c>
      <c r="T191" s="80">
        <f>'Data Export'!Z168</f>
        <v>1</v>
      </c>
      <c r="U191" s="80">
        <f>'Data Export'!AA168</f>
        <v>0</v>
      </c>
      <c r="V191" s="81">
        <f>'Data Export'!AH168</f>
        <v>367776.03125</v>
      </c>
      <c r="W191" s="81">
        <f t="shared" si="61"/>
        <v>378842.01953125</v>
      </c>
      <c r="X191" s="81">
        <f>'Data Export'!AI168</f>
        <v>29.181818008422852</v>
      </c>
      <c r="Y191" s="81">
        <f t="shared" si="62"/>
        <v>641.99999618530273</v>
      </c>
      <c r="Z191" s="81">
        <f>'Data Export'!AJ168</f>
        <v>2928.8642578125</v>
      </c>
      <c r="AA191" s="81">
        <f t="shared" si="63"/>
        <v>64435.013671875</v>
      </c>
      <c r="AB191" s="81">
        <f>'Data Export'!AO168</f>
        <v>503</v>
      </c>
      <c r="AC191" s="81">
        <f t="shared" si="64"/>
        <v>11066</v>
      </c>
      <c r="AD191" s="77">
        <f>'Data Export'!AK168</f>
        <v>18.12</v>
      </c>
      <c r="AE191" s="77">
        <f>'Data Export'!AL168</f>
        <v>16.91</v>
      </c>
      <c r="AF191" s="81">
        <f>'Data Export'!AN168</f>
        <v>17220.091796875</v>
      </c>
      <c r="AG191" s="81">
        <f t="shared" si="65"/>
        <v>18592.963090442045</v>
      </c>
      <c r="AH191" s="80">
        <f t="shared" si="66"/>
        <v>1.8300160522088627</v>
      </c>
      <c r="AI191" s="83">
        <f>'Data Export'!AS168</f>
        <v>19.439999999999998</v>
      </c>
      <c r="AJ191" s="84">
        <f t="shared" si="67"/>
        <v>17.632989453077315</v>
      </c>
      <c r="AK191" s="84">
        <f t="shared" si="68"/>
        <v>10.128353875868703</v>
      </c>
      <c r="AL191" s="84">
        <f t="shared" si="69"/>
        <v>0</v>
      </c>
      <c r="AM191" s="84">
        <f>IF($B$5="No",IF($B$3='Funding Weight Adjustments'!$D$2,$B$14*N191*AI191,IF($B$3='Funding Weight Adjustments'!$E$2,$B$14*N191*AI191,IF($B$3='Funding Weight Adjustments'!$B$2,$B$15*T191*AI191+$B$16*U191*AI191,IF($B$3='Funding Weight Adjustments'!$C$2,$B$15*T191*AI191+$B$16*U191*AI191,IF($B$3='Funding Weight Adjustments'!$H$2,$B$14*N191*AI191,IF($B$3='Funding Weight Adjustments'!$I$2,$B$14*N191*AI191,IF($B$3='Funding Weight Adjustments'!$F$2,$B$15*T191*AI191+$B$16*U191*AI191,IF($B$3='Funding Weight Adjustments'!$G$2,$B$15*T191*AI191+$B$16*U191*AI191)))))))),IF($B$5="Sparsity&lt;100",IF(R191=0,0,IF($B$3='Funding Weight Adjustments'!$D$2,$B$14*N191*AI191,IF($B$3='Funding Weight Adjustments'!$E$2,$B$14*N191*AI191,IF($B$3='Funding Weight Adjustments'!$B$2,$B$15*T191*AI191+$B$16*U191*AI191,IF($B$3='Funding Weight Adjustments'!$C$2,$B$15*T191*AI191+$B$16*U191*AI191,IF($B$3='Funding Weight Adjustments'!$H$2,$B$14*N191*AI191,IF($B$3='Funding Weight Adjustments'!$I$2,$B$14*N191*AI191,IF($B$3='Funding Weight Adjustments'!$F$2,$B$15*T191*AI191+$B$16*U191*AI191,IF($B$3='Funding Weight Adjustments'!$G$2,$B$15*T191*AI191+$B$16*U191*AI191))))))))),IF($B$5="Sparsity&lt;55",IF(S191=0,0,IF($B$3='Funding Weight Adjustments'!$D$2,$B$14*N191*AI191,IF($B$3='Funding Weight Adjustments'!$E$2,$B$14*N191*AI191,IF($B$3='Funding Weight Adjustments'!$B$2,$B$15*T191*AI191+$B$16*U191*AI191,IF($B$3='Funding Weight Adjustments'!$C$2,$B$15*T191*AI191+$B$16*U191*AI191,IF($B$3='Funding Weight Adjustments'!$H$2,$B$14*N191*AI191,IF($B$3='Funding Weight Adjustments'!$I$2,$B$14*N191*AI191,IF($B$3='Funding Weight Adjustments'!$F$2,$B$15*T191*AI191+$B$16*U191*AI191,IF($B$3='Funding Weight Adjustments'!$G$2,$B$15*T191*AI191+$B$16*U191*AI191))))))))))))</f>
        <v>5.0543999999999993</v>
      </c>
      <c r="AN191" s="84">
        <f t="shared" si="70"/>
        <v>4.4711999999999996</v>
      </c>
      <c r="AO191" s="84">
        <f t="shared" si="87"/>
        <v>37.286943328946023</v>
      </c>
      <c r="AP191" s="84">
        <f t="shared" si="71"/>
        <v>19.991408791128876</v>
      </c>
      <c r="AQ191" s="85">
        <f t="shared" si="72"/>
        <v>15727.106035613264</v>
      </c>
      <c r="AR191" s="86">
        <f t="shared" si="73"/>
        <v>1.5479435074422503</v>
      </c>
      <c r="AS191" s="85">
        <f>IF(AO191="-","-",IF($B$3='Funding Weight Adjustments'!$D$2,AI191*$E$14,IF($B$3='Funding Weight Adjustments'!$E$2,AP191*$E$14,IF($B$3='Funding Weight Adjustments'!$B$2,AI191*$E$14,IF(Simulation!$B$3='Funding Weight Adjustments'!$C$2,AP191*$E$14,IF($B$3='Funding Weight Adjustments'!$H$2,AI191*$E$14,IF($B$3='Funding Weight Adjustments'!$I$2,AP191*$E$14,IF($B$3='Funding Weight Adjustments'!$F$2,AI191*$E$14,IF(Simulation!$B$3='Funding Weight Adjustments'!$G$2,AP191*$E$14)))))))))</f>
        <v>38583.418966878729</v>
      </c>
      <c r="AT191" s="85">
        <f t="shared" si="74"/>
        <v>641.99999618530273</v>
      </c>
      <c r="AU191" s="85">
        <f t="shared" si="75"/>
        <v>11066</v>
      </c>
      <c r="AV191" s="85">
        <f>IF(AO191="-","-",IF($B$3='Funding Weight Adjustments'!$D$2,AO191*$E$16,IF($B$3='Funding Weight Adjustments'!$E$2,AO191*$E$16,IF($B$3='Funding Weight Adjustments'!$B$2,AO191*$E$16,IF(Simulation!$B$3='Funding Weight Adjustments'!$C$2,AO191*$E$16,IF($B$3='Funding Weight Adjustments'!$H$2,AO191*$E$16,IF($B$3='Funding Weight Adjustments'!$I$2,AO191*$E$16,IF($B$3='Funding Weight Adjustments'!$F$2,AO191*$E$16,IF(Simulation!$B$3='Funding Weight Adjustments'!$G$2,AO191*$E$16)))))))))</f>
        <v>320889.28980718617</v>
      </c>
      <c r="AW191" s="85">
        <f t="shared" si="76"/>
        <v>371180.7087702502</v>
      </c>
      <c r="AX191" s="85">
        <f t="shared" si="77"/>
        <v>1753.7917712217604</v>
      </c>
      <c r="AY191" s="85">
        <f t="shared" si="78"/>
        <v>29.181818008422852</v>
      </c>
      <c r="AZ191" s="85">
        <f t="shared" si="79"/>
        <v>503</v>
      </c>
      <c r="BA191" s="85">
        <f t="shared" si="80"/>
        <v>14585.876809417554</v>
      </c>
      <c r="BB191" s="85">
        <f t="shared" si="81"/>
        <v>16871.850398647737</v>
      </c>
      <c r="BC191" s="85">
        <f t="shared" si="82"/>
        <v>-348.24139822726283</v>
      </c>
      <c r="BD191" s="85">
        <f t="shared" si="83"/>
        <v>15343.875877046376</v>
      </c>
      <c r="BE191" s="86">
        <f t="shared" si="88"/>
        <v>1.5102240036462968</v>
      </c>
    </row>
    <row r="192" spans="1:57" x14ac:dyDescent="0.3">
      <c r="A192" s="76" t="str">
        <f>'Data Export'!A169</f>
        <v>T247</v>
      </c>
      <c r="B192" s="76" t="str">
        <f>'Data Export'!B169</f>
        <v>Windsor</v>
      </c>
      <c r="C192" s="76" t="str">
        <f>'Data Export'!C169</f>
        <v>52</v>
      </c>
      <c r="D192" s="76" t="str">
        <f>'Data Export'!D169</f>
        <v>Windsor Southeast SU</v>
      </c>
      <c r="E192" s="77">
        <f>'Data Export'!E169</f>
        <v>487.71999999999991</v>
      </c>
      <c r="F192" s="78">
        <f>'Data Export'!AU169</f>
        <v>0.30209999999999998</v>
      </c>
      <c r="G192" s="78">
        <f>'Data Export'!AT169</f>
        <v>0</v>
      </c>
      <c r="H192" s="79">
        <f>'Data Export'!AR169</f>
        <v>28.7</v>
      </c>
      <c r="I192" s="79">
        <f t="shared" si="60"/>
        <v>176.26978149414066</v>
      </c>
      <c r="J192" s="79">
        <f>'Data Export'!AV169</f>
        <v>83.05706787109375</v>
      </c>
      <c r="K192" s="79">
        <f>'Data Export'!AW169</f>
        <v>177.07315063476563</v>
      </c>
      <c r="L192" s="78">
        <f>'Data Export'!J169</f>
        <v>9.2100039124488831E-2</v>
      </c>
      <c r="M192" s="78">
        <f>'Data Export'!K169</f>
        <v>7.4853703379631042E-2</v>
      </c>
      <c r="N192" s="76">
        <f>'Data Export'!L169</f>
        <v>0</v>
      </c>
      <c r="O192" s="77">
        <f>'Data Export'!P169</f>
        <v>0</v>
      </c>
      <c r="P192" s="77">
        <f>'Data Export'!Q169</f>
        <v>0</v>
      </c>
      <c r="Q192" s="77">
        <f>'Data Export'!R169</f>
        <v>0</v>
      </c>
      <c r="R192" s="77">
        <f t="shared" si="85"/>
        <v>0</v>
      </c>
      <c r="S192" s="77">
        <f t="shared" si="86"/>
        <v>0</v>
      </c>
      <c r="T192" s="80">
        <f>'Data Export'!Z169</f>
        <v>0</v>
      </c>
      <c r="U192" s="80">
        <f>'Data Export'!AA169</f>
        <v>0</v>
      </c>
      <c r="V192" s="81">
        <f>'Data Export'!AH169</f>
        <v>8368052</v>
      </c>
      <c r="W192" s="81">
        <f t="shared" si="61"/>
        <v>8431579.5248437487</v>
      </c>
      <c r="X192" s="81">
        <f>'Data Export'!AI169</f>
        <v>770.63067626953125</v>
      </c>
      <c r="Y192" s="81">
        <f t="shared" si="62"/>
        <v>375851.9934301757</v>
      </c>
      <c r="Z192" s="81">
        <f>'Data Export'!AJ169</f>
        <v>4504.09375</v>
      </c>
      <c r="AA192" s="81">
        <f t="shared" si="63"/>
        <v>2196736.6037499998</v>
      </c>
      <c r="AB192" s="81">
        <f>'Data Export'!AO169</f>
        <v>130.25302124023438</v>
      </c>
      <c r="AC192" s="81">
        <f t="shared" si="64"/>
        <v>63527.0035192871</v>
      </c>
      <c r="AD192" s="77">
        <f>'Data Export'!AK169</f>
        <v>511.12</v>
      </c>
      <c r="AE192" s="77">
        <f>'Data Export'!AL169</f>
        <v>476.9</v>
      </c>
      <c r="AF192" s="81">
        <f>'Data Export'!AN169</f>
        <v>17287.74609375</v>
      </c>
      <c r="AG192" s="81">
        <f t="shared" si="65"/>
        <v>13073.690335696685</v>
      </c>
      <c r="AH192" s="80">
        <f t="shared" si="66"/>
        <v>1.286780544852036</v>
      </c>
      <c r="AI192" s="83">
        <f>'Data Export'!AS169</f>
        <v>465.1</v>
      </c>
      <c r="AJ192" s="84">
        <f t="shared" si="67"/>
        <v>504.11975573730473</v>
      </c>
      <c r="AK192" s="84">
        <f t="shared" si="68"/>
        <v>452.31489727847207</v>
      </c>
      <c r="AL192" s="84">
        <f t="shared" si="69"/>
        <v>0</v>
      </c>
      <c r="AM192" s="84">
        <f>IF($B$5="No",IF($B$3='Funding Weight Adjustments'!$D$2,$B$14*N192*AI192,IF($B$3='Funding Weight Adjustments'!$E$2,$B$14*N192*AI192,IF($B$3='Funding Weight Adjustments'!$B$2,$B$15*T192*AI192+$B$16*U192*AI192,IF($B$3='Funding Weight Adjustments'!$C$2,$B$15*T192*AI192+$B$16*U192*AI192,IF($B$3='Funding Weight Adjustments'!$H$2,$B$14*N192*AI192,IF($B$3='Funding Weight Adjustments'!$I$2,$B$14*N192*AI192,IF($B$3='Funding Weight Adjustments'!$F$2,$B$15*T192*AI192+$B$16*U192*AI192,IF($B$3='Funding Weight Adjustments'!$G$2,$B$15*T192*AI192+$B$16*U192*AI192)))))))),IF($B$5="Sparsity&lt;100",IF(R192=0,0,IF($B$3='Funding Weight Adjustments'!$D$2,$B$14*N192*AI192,IF($B$3='Funding Weight Adjustments'!$E$2,$B$14*N192*AI192,IF($B$3='Funding Weight Adjustments'!$B$2,$B$15*T192*AI192+$B$16*U192*AI192,IF($B$3='Funding Weight Adjustments'!$C$2,$B$15*T192*AI192+$B$16*U192*AI192,IF($B$3='Funding Weight Adjustments'!$H$2,$B$14*N192*AI192,IF($B$3='Funding Weight Adjustments'!$I$2,$B$14*N192*AI192,IF($B$3='Funding Weight Adjustments'!$F$2,$B$15*T192*AI192+$B$16*U192*AI192,IF($B$3='Funding Weight Adjustments'!$G$2,$B$15*T192*AI192+$B$16*U192*AI192))))))))),IF($B$5="Sparsity&lt;55",IF(S192=0,0,IF($B$3='Funding Weight Adjustments'!$D$2,$B$14*N192*AI192,IF($B$3='Funding Weight Adjustments'!$E$2,$B$14*N192*AI192,IF($B$3='Funding Weight Adjustments'!$B$2,$B$15*T192*AI192+$B$16*U192*AI192,IF($B$3='Funding Weight Adjustments'!$C$2,$B$15*T192*AI192+$B$16*U192*AI192,IF($B$3='Funding Weight Adjustments'!$H$2,$B$14*N192*AI192,IF($B$3='Funding Weight Adjustments'!$I$2,$B$14*N192*AI192,IF($B$3='Funding Weight Adjustments'!$F$2,$B$15*T192*AI192+$B$16*U192*AI192,IF($B$3='Funding Weight Adjustments'!$G$2,$B$15*T192*AI192+$B$16*U192*AI192))))))))))))</f>
        <v>0</v>
      </c>
      <c r="AN192" s="84">
        <f t="shared" si="70"/>
        <v>0</v>
      </c>
      <c r="AO192" s="84">
        <f t="shared" si="87"/>
        <v>956.4346530157768</v>
      </c>
      <c r="AP192" s="84">
        <f t="shared" si="71"/>
        <v>512.79280153802756</v>
      </c>
      <c r="AQ192" s="85">
        <f t="shared" si="72"/>
        <v>12158.600710449689</v>
      </c>
      <c r="AR192" s="86">
        <f t="shared" si="73"/>
        <v>1.1967126683513474</v>
      </c>
      <c r="AS192" s="85">
        <f>IF(AO192="-","-",IF($B$3='Funding Weight Adjustments'!$D$2,AI192*$E$14,IF($B$3='Funding Weight Adjustments'!$E$2,AP192*$E$14,IF($B$3='Funding Weight Adjustments'!$B$2,AI192*$E$14,IF(Simulation!$B$3='Funding Weight Adjustments'!$C$2,AP192*$E$14,IF($B$3='Funding Weight Adjustments'!$H$2,AI192*$E$14,IF($B$3='Funding Weight Adjustments'!$I$2,AP192*$E$14,IF($B$3='Funding Weight Adjustments'!$F$2,AI192*$E$14,IF(Simulation!$B$3='Funding Weight Adjustments'!$G$2,AP192*$E$14)))))))))</f>
        <v>989690.1069683932</v>
      </c>
      <c r="AT192" s="85">
        <f t="shared" si="74"/>
        <v>375851.9934301757</v>
      </c>
      <c r="AU192" s="85">
        <f t="shared" si="75"/>
        <v>63527.0035192871</v>
      </c>
      <c r="AV192" s="85">
        <f>IF(AO192="-","-",IF($B$3='Funding Weight Adjustments'!$D$2,AO192*$E$16,IF($B$3='Funding Weight Adjustments'!$E$2,AO192*$E$16,IF($B$3='Funding Weight Adjustments'!$B$2,AO192*$E$16,IF(Simulation!$B$3='Funding Weight Adjustments'!$C$2,AO192*$E$16,IF($B$3='Funding Weight Adjustments'!$H$2,AO192*$E$16,IF($B$3='Funding Weight Adjustments'!$I$2,AO192*$E$16,IF($B$3='Funding Weight Adjustments'!$F$2,AO192*$E$16,IF(Simulation!$B$3='Funding Weight Adjustments'!$G$2,AO192*$E$16)))))))))</f>
        <v>8231021.6164852493</v>
      </c>
      <c r="AW192" s="85">
        <f t="shared" si="76"/>
        <v>9660090.720403105</v>
      </c>
      <c r="AX192" s="85">
        <f t="shared" si="77"/>
        <v>2029.2178031829603</v>
      </c>
      <c r="AY192" s="85">
        <f t="shared" si="78"/>
        <v>770.63067626953125</v>
      </c>
      <c r="AZ192" s="85">
        <f t="shared" si="79"/>
        <v>130.25302124023438</v>
      </c>
      <c r="BA192" s="85">
        <f t="shared" si="80"/>
        <v>16876.530830159212</v>
      </c>
      <c r="BB192" s="85">
        <f t="shared" si="81"/>
        <v>19806.632330851939</v>
      </c>
      <c r="BC192" s="85">
        <f t="shared" si="82"/>
        <v>2518.8862371019386</v>
      </c>
      <c r="BD192" s="85">
        <f t="shared" si="83"/>
        <v>14554.326999653953</v>
      </c>
      <c r="BE192" s="86">
        <f t="shared" si="88"/>
        <v>1.4325124999659402</v>
      </c>
    </row>
    <row r="193" spans="1:57" x14ac:dyDescent="0.3">
      <c r="A193" s="76" t="str">
        <f>'Data Export'!A170</f>
        <v>T248</v>
      </c>
      <c r="B193" s="76" t="str">
        <f>'Data Export'!B170</f>
        <v>Winhall</v>
      </c>
      <c r="C193" s="76" t="str">
        <f>'Data Export'!C170</f>
        <v>6</v>
      </c>
      <c r="D193" s="76" t="str">
        <f>'Data Export'!D170</f>
        <v>Bennington-Rutland SU</v>
      </c>
      <c r="E193" s="77">
        <f>'Data Export'!E170</f>
        <v>191.95</v>
      </c>
      <c r="F193" s="78">
        <f>'Data Export'!AU170</f>
        <v>5.0900000000000008E-2</v>
      </c>
      <c r="G193" s="78">
        <f>'Data Export'!AT170</f>
        <v>0</v>
      </c>
      <c r="H193" s="79">
        <f>'Data Export'!AR170</f>
        <v>10</v>
      </c>
      <c r="I193" s="79">
        <f t="shared" si="60"/>
        <v>73.567823944091799</v>
      </c>
      <c r="J193" s="79">
        <f>'Data Export'!AV170</f>
        <v>33.265541076660156</v>
      </c>
      <c r="K193" s="79">
        <f>'Data Export'!AW170</f>
        <v>40.476634979248047</v>
      </c>
      <c r="L193" s="78">
        <f>'Data Export'!J170</f>
        <v>0.12945972383022308</v>
      </c>
      <c r="M193" s="78">
        <f>'Data Export'!K170</f>
        <v>6.7978739738464355E-2</v>
      </c>
      <c r="N193" s="76">
        <f>'Data Export'!L170</f>
        <v>0</v>
      </c>
      <c r="O193" s="77">
        <f>'Data Export'!P170</f>
        <v>1</v>
      </c>
      <c r="P193" s="77">
        <f>'Data Export'!Q170</f>
        <v>0</v>
      </c>
      <c r="Q193" s="77">
        <f>'Data Export'!R170</f>
        <v>0</v>
      </c>
      <c r="R193" s="77">
        <f t="shared" si="85"/>
        <v>1</v>
      </c>
      <c r="S193" s="77">
        <f t="shared" si="86"/>
        <v>1</v>
      </c>
      <c r="T193" s="80">
        <f>'Data Export'!Z170</f>
        <v>0</v>
      </c>
      <c r="U193" s="80">
        <f>'Data Export'!AA170</f>
        <v>0</v>
      </c>
      <c r="V193" s="81">
        <f>'Data Export'!AH170</f>
        <v>3000544</v>
      </c>
      <c r="W193" s="81">
        <f t="shared" si="61"/>
        <v>3037189.0468261717</v>
      </c>
      <c r="X193" s="81">
        <f>'Data Export'!AI170</f>
        <v>52.633499145507813</v>
      </c>
      <c r="Y193" s="81">
        <f t="shared" si="62"/>
        <v>10103.000160980224</v>
      </c>
      <c r="Z193" s="81">
        <f>'Data Export'!AJ170</f>
        <v>1023.8193359375</v>
      </c>
      <c r="AA193" s="81">
        <f t="shared" si="63"/>
        <v>196522.12153320311</v>
      </c>
      <c r="AB193" s="81">
        <f>'Data Export'!AO170</f>
        <v>190.90908813476563</v>
      </c>
      <c r="AC193" s="81">
        <f t="shared" si="64"/>
        <v>36644.99946746826</v>
      </c>
      <c r="AD193" s="77">
        <f>'Data Export'!AK170</f>
        <v>163.99</v>
      </c>
      <c r="AE193" s="77">
        <f>'Data Export'!AL170</f>
        <v>153.01</v>
      </c>
      <c r="AF193" s="81">
        <f>'Data Export'!AN170</f>
        <v>15822.8134765625</v>
      </c>
      <c r="AG193" s="81">
        <f t="shared" si="65"/>
        <v>18565.237077922808</v>
      </c>
      <c r="AH193" s="80">
        <f t="shared" si="66"/>
        <v>1.8272871139687803</v>
      </c>
      <c r="AI193" s="83">
        <f>'Data Export'!AS170</f>
        <v>157.31</v>
      </c>
      <c r="AJ193" s="84">
        <f t="shared" si="67"/>
        <v>167.65640144348143</v>
      </c>
      <c r="AK193" s="84">
        <f t="shared" si="68"/>
        <v>25.345121175415422</v>
      </c>
      <c r="AL193" s="84">
        <f t="shared" si="69"/>
        <v>0</v>
      </c>
      <c r="AM193" s="84">
        <f>IF($B$5="No",IF($B$3='Funding Weight Adjustments'!$D$2,$B$14*N193*AI193,IF($B$3='Funding Weight Adjustments'!$E$2,$B$14*N193*AI193,IF($B$3='Funding Weight Adjustments'!$B$2,$B$15*T193*AI193+$B$16*U193*AI193,IF($B$3='Funding Weight Adjustments'!$C$2,$B$15*T193*AI193+$B$16*U193*AI193,IF($B$3='Funding Weight Adjustments'!$H$2,$B$14*N193*AI193,IF($B$3='Funding Weight Adjustments'!$I$2,$B$14*N193*AI193,IF($B$3='Funding Weight Adjustments'!$F$2,$B$15*T193*AI193+$B$16*U193*AI193,IF($B$3='Funding Weight Adjustments'!$G$2,$B$15*T193*AI193+$B$16*U193*AI193)))))))),IF($B$5="Sparsity&lt;100",IF(R193=0,0,IF($B$3='Funding Weight Adjustments'!$D$2,$B$14*N193*AI193,IF($B$3='Funding Weight Adjustments'!$E$2,$B$14*N193*AI193,IF($B$3='Funding Weight Adjustments'!$B$2,$B$15*T193*AI193+$B$16*U193*AI193,IF($B$3='Funding Weight Adjustments'!$C$2,$B$15*T193*AI193+$B$16*U193*AI193,IF($B$3='Funding Weight Adjustments'!$H$2,$B$14*N193*AI193,IF($B$3='Funding Weight Adjustments'!$I$2,$B$14*N193*AI193,IF($B$3='Funding Weight Adjustments'!$F$2,$B$15*T193*AI193+$B$16*U193*AI193,IF($B$3='Funding Weight Adjustments'!$G$2,$B$15*T193*AI193+$B$16*U193*AI193))))))))),IF($B$5="Sparsity&lt;55",IF(S193=0,0,IF($B$3='Funding Weight Adjustments'!$D$2,$B$14*N193*AI193,IF($B$3='Funding Weight Adjustments'!$E$2,$B$14*N193*AI193,IF($B$3='Funding Weight Adjustments'!$B$2,$B$15*T193*AI193+$B$16*U193*AI193,IF($B$3='Funding Weight Adjustments'!$C$2,$B$15*T193*AI193+$B$16*U193*AI193,IF($B$3='Funding Weight Adjustments'!$H$2,$B$14*N193*AI193,IF($B$3='Funding Weight Adjustments'!$I$2,$B$14*N193*AI193,IF($B$3='Funding Weight Adjustments'!$F$2,$B$15*T193*AI193+$B$16*U193*AI193,IF($B$3='Funding Weight Adjustments'!$G$2,$B$15*T193*AI193+$B$16*U193*AI193))))))))))))</f>
        <v>0</v>
      </c>
      <c r="AN193" s="84">
        <f t="shared" si="70"/>
        <v>36.1813</v>
      </c>
      <c r="AO193" s="84">
        <f t="shared" si="87"/>
        <v>229.18282261889684</v>
      </c>
      <c r="AP193" s="84">
        <f t="shared" si="71"/>
        <v>122.8764571678462</v>
      </c>
      <c r="AQ193" s="85">
        <f t="shared" si="72"/>
        <v>23118.073150601078</v>
      </c>
      <c r="AR193" s="86">
        <f t="shared" si="73"/>
        <v>2.2754009006497125</v>
      </c>
      <c r="AS193" s="85">
        <f>IF(AO193="-","-",IF($B$3='Funding Weight Adjustments'!$D$2,AI193*$E$14,IF($B$3='Funding Weight Adjustments'!$E$2,AP193*$E$14,IF($B$3='Funding Weight Adjustments'!$B$2,AI193*$E$14,IF(Simulation!$B$3='Funding Weight Adjustments'!$C$2,AP193*$E$14,IF($B$3='Funding Weight Adjustments'!$H$2,AI193*$E$14,IF($B$3='Funding Weight Adjustments'!$I$2,AP193*$E$14,IF($B$3='Funding Weight Adjustments'!$F$2,AI193*$E$14,IF(Simulation!$B$3='Funding Weight Adjustments'!$G$2,AP193*$E$14)))))))))</f>
        <v>237151.56233394315</v>
      </c>
      <c r="AT193" s="85">
        <f t="shared" si="74"/>
        <v>10103.000160980224</v>
      </c>
      <c r="AU193" s="85">
        <f t="shared" si="75"/>
        <v>36644.99946746826</v>
      </c>
      <c r="AV193" s="85">
        <f>IF(AO193="-","-",IF($B$3='Funding Weight Adjustments'!$D$2,AO193*$E$16,IF($B$3='Funding Weight Adjustments'!$E$2,AO193*$E$16,IF($B$3='Funding Weight Adjustments'!$B$2,AO193*$E$16,IF(Simulation!$B$3='Funding Weight Adjustments'!$C$2,AO193*$E$16,IF($B$3='Funding Weight Adjustments'!$H$2,AO193*$E$16,IF($B$3='Funding Weight Adjustments'!$I$2,AO193*$E$16,IF($B$3='Funding Weight Adjustments'!$F$2,AO193*$E$16,IF(Simulation!$B$3='Funding Weight Adjustments'!$G$2,AO193*$E$16)))))))))</f>
        <v>1972334.1904803684</v>
      </c>
      <c r="AW193" s="85">
        <f t="shared" si="76"/>
        <v>2256233.7524427599</v>
      </c>
      <c r="AX193" s="85">
        <f t="shared" si="77"/>
        <v>1235.4861283352079</v>
      </c>
      <c r="AY193" s="85">
        <f t="shared" si="78"/>
        <v>52.633499145507813</v>
      </c>
      <c r="AZ193" s="85">
        <f t="shared" si="79"/>
        <v>190.90908813476563</v>
      </c>
      <c r="BA193" s="85">
        <f t="shared" si="80"/>
        <v>10275.249755042296</v>
      </c>
      <c r="BB193" s="85">
        <f t="shared" si="81"/>
        <v>11754.278470657775</v>
      </c>
      <c r="BC193" s="85">
        <f t="shared" si="82"/>
        <v>-4068.535005904725</v>
      </c>
      <c r="BD193" s="85">
        <f t="shared" si="83"/>
        <v>16762.45945222885</v>
      </c>
      <c r="BE193" s="86">
        <f t="shared" si="88"/>
        <v>1.6498483712823671</v>
      </c>
    </row>
    <row r="194" spans="1:57" x14ac:dyDescent="0.3">
      <c r="A194" s="76" t="str">
        <f>'Data Export'!A171</f>
        <v>T249</v>
      </c>
      <c r="B194" s="76" t="str">
        <f>'Data Export'!B171</f>
        <v>Winooski ID</v>
      </c>
      <c r="C194" s="76" t="str">
        <f>'Data Export'!C171</f>
        <v>17</v>
      </c>
      <c r="D194" s="76" t="str">
        <f>'Data Export'!D171</f>
        <v>Winooski SD</v>
      </c>
      <c r="E194" s="77">
        <f>'Data Export'!E171</f>
        <v>881.52999999999986</v>
      </c>
      <c r="F194" s="78">
        <f>'Data Export'!AU171</f>
        <v>0.63990000000000002</v>
      </c>
      <c r="G194" s="78">
        <f>'Data Export'!AT171</f>
        <v>266</v>
      </c>
      <c r="H194" s="79">
        <f>'Data Export'!AR171</f>
        <v>114.08</v>
      </c>
      <c r="I194" s="79">
        <f t="shared" si="60"/>
        <v>360.75976379394541</v>
      </c>
      <c r="J194" s="79">
        <f>'Data Export'!AV171</f>
        <v>161.45556640625</v>
      </c>
      <c r="K194" s="79">
        <f>'Data Export'!AW171</f>
        <v>224.36466979980469</v>
      </c>
      <c r="L194" s="78">
        <f>'Data Export'!J171</f>
        <v>0.10729026794433594</v>
      </c>
      <c r="M194" s="78">
        <f>'Data Export'!K171</f>
        <v>9.5900028944015503E-2</v>
      </c>
      <c r="N194" s="76">
        <f>'Data Export'!L171</f>
        <v>0</v>
      </c>
      <c r="O194" s="77">
        <f>'Data Export'!P171</f>
        <v>0</v>
      </c>
      <c r="P194" s="77">
        <f>'Data Export'!Q171</f>
        <v>0</v>
      </c>
      <c r="Q194" s="77">
        <f>'Data Export'!R171</f>
        <v>0</v>
      </c>
      <c r="R194" s="77">
        <f t="shared" si="85"/>
        <v>0</v>
      </c>
      <c r="S194" s="77">
        <f t="shared" si="86"/>
        <v>0</v>
      </c>
      <c r="T194" s="80">
        <f>'Data Export'!Z171</f>
        <v>0</v>
      </c>
      <c r="U194" s="80">
        <f>'Data Export'!AA171</f>
        <v>0.45652174949645996</v>
      </c>
      <c r="V194" s="81">
        <f>'Data Export'!AH171</f>
        <v>17969046</v>
      </c>
      <c r="W194" s="81">
        <f t="shared" si="61"/>
        <v>17992478.395429686</v>
      </c>
      <c r="X194" s="81">
        <f>'Data Export'!AI171</f>
        <v>2860.801025390625</v>
      </c>
      <c r="Y194" s="81">
        <f t="shared" si="62"/>
        <v>2521881.9279125971</v>
      </c>
      <c r="Z194" s="81">
        <f>'Data Export'!AJ171</f>
        <v>5143.759765625</v>
      </c>
      <c r="AA194" s="81">
        <f t="shared" si="63"/>
        <v>4534378.5461914055</v>
      </c>
      <c r="AB194" s="81">
        <f>'Data Export'!AO171</f>
        <v>26.581058502197266</v>
      </c>
      <c r="AC194" s="81">
        <f t="shared" si="64"/>
        <v>23432.000501441951</v>
      </c>
      <c r="AD194" s="77">
        <f>'Data Export'!AK171</f>
        <v>1032.4000000000001</v>
      </c>
      <c r="AE194" s="77">
        <f>'Data Export'!AL171</f>
        <v>963.28</v>
      </c>
      <c r="AF194" s="81">
        <f>'Data Export'!AN171</f>
        <v>20410.51171875</v>
      </c>
      <c r="AG194" s="81">
        <f t="shared" si="65"/>
        <v>13971.119351837764</v>
      </c>
      <c r="AH194" s="80">
        <f t="shared" si="66"/>
        <v>1.3751101724249768</v>
      </c>
      <c r="AI194" s="83">
        <f>'Data Export'!AS171</f>
        <v>860.66000000000008</v>
      </c>
      <c r="AJ194" s="84">
        <f t="shared" si="67"/>
        <v>881.06451423339854</v>
      </c>
      <c r="AK194" s="84">
        <f t="shared" si="68"/>
        <v>1674.4657524941169</v>
      </c>
      <c r="AL194" s="84">
        <f t="shared" si="69"/>
        <v>420.28000000000003</v>
      </c>
      <c r="AM194" s="84">
        <f>IF($B$5="No",IF($B$3='Funding Weight Adjustments'!$D$2,$B$14*N194*AI194,IF($B$3='Funding Weight Adjustments'!$E$2,$B$14*N194*AI194,IF($B$3='Funding Weight Adjustments'!$B$2,$B$15*T194*AI194+$B$16*U194*AI194,IF($B$3='Funding Weight Adjustments'!$C$2,$B$15*T194*AI194+$B$16*U194*AI194,IF($B$3='Funding Weight Adjustments'!$H$2,$B$14*N194*AI194,IF($B$3='Funding Weight Adjustments'!$I$2,$B$14*N194*AI194,IF($B$3='Funding Weight Adjustments'!$F$2,$B$15*T194*AI194+$B$16*U194*AI194,IF($B$3='Funding Weight Adjustments'!$G$2,$B$15*T194*AI194+$B$16*U194*AI194)))))))),IF($B$5="Sparsity&lt;100",IF(R194=0,0,IF($B$3='Funding Weight Adjustments'!$D$2,$B$14*N194*AI194,IF($B$3='Funding Weight Adjustments'!$E$2,$B$14*N194*AI194,IF($B$3='Funding Weight Adjustments'!$B$2,$B$15*T194*AI194+$B$16*U194*AI194,IF($B$3='Funding Weight Adjustments'!$C$2,$B$15*T194*AI194+$B$16*U194*AI194,IF($B$3='Funding Weight Adjustments'!$H$2,$B$14*N194*AI194,IF($B$3='Funding Weight Adjustments'!$I$2,$B$14*N194*AI194,IF($B$3='Funding Weight Adjustments'!$F$2,$B$15*T194*AI194+$B$16*U194*AI194,IF($B$3='Funding Weight Adjustments'!$G$2,$B$15*T194*AI194+$B$16*U194*AI194))))))))),IF($B$5="Sparsity&lt;55",IF(S194=0,0,IF($B$3='Funding Weight Adjustments'!$D$2,$B$14*N194*AI194,IF($B$3='Funding Weight Adjustments'!$E$2,$B$14*N194*AI194,IF($B$3='Funding Weight Adjustments'!$B$2,$B$15*T194*AI194+$B$16*U194*AI194,IF($B$3='Funding Weight Adjustments'!$C$2,$B$15*T194*AI194+$B$16*U194*AI194,IF($B$3='Funding Weight Adjustments'!$H$2,$B$14*N194*AI194,IF($B$3='Funding Weight Adjustments'!$I$2,$B$14*N194*AI194,IF($B$3='Funding Weight Adjustments'!$F$2,$B$15*T194*AI194+$B$16*U194*AI194,IF($B$3='Funding Weight Adjustments'!$G$2,$B$15*T194*AI194+$B$16*U194*AI194))))))))))))</f>
        <v>0</v>
      </c>
      <c r="AN194" s="84">
        <f t="shared" si="70"/>
        <v>0</v>
      </c>
      <c r="AO194" s="84">
        <f t="shared" si="87"/>
        <v>2975.8102667275157</v>
      </c>
      <c r="AP194" s="84">
        <f t="shared" si="71"/>
        <v>1595.4818018243177</v>
      </c>
      <c r="AQ194" s="85">
        <f t="shared" si="72"/>
        <v>8435.1321549703171</v>
      </c>
      <c r="AR194" s="86">
        <f t="shared" si="73"/>
        <v>0.83022954281203909</v>
      </c>
      <c r="AS194" s="85">
        <f>IF(AO194="-","-",IF($B$3='Funding Weight Adjustments'!$D$2,AI194*$E$14,IF($B$3='Funding Weight Adjustments'!$E$2,AP194*$E$14,IF($B$3='Funding Weight Adjustments'!$B$2,AI194*$E$14,IF(Simulation!$B$3='Funding Weight Adjustments'!$C$2,AP194*$E$14,IF($B$3='Funding Weight Adjustments'!$H$2,AI194*$E$14,IF($B$3='Funding Weight Adjustments'!$I$2,AP194*$E$14,IF($B$3='Funding Weight Adjustments'!$F$2,AI194*$E$14,IF(Simulation!$B$3='Funding Weight Adjustments'!$G$2,AP194*$E$14)))))))))</f>
        <v>3079279.8775209333</v>
      </c>
      <c r="AT194" s="85">
        <f t="shared" si="74"/>
        <v>2521881.9279125971</v>
      </c>
      <c r="AU194" s="85">
        <f t="shared" si="75"/>
        <v>23432.000501441951</v>
      </c>
      <c r="AV194" s="85">
        <f>IF(AO194="-","-",IF($B$3='Funding Weight Adjustments'!$D$2,AO194*$E$16,IF($B$3='Funding Weight Adjustments'!$E$2,AO194*$E$16,IF($B$3='Funding Weight Adjustments'!$B$2,AO194*$E$16,IF(Simulation!$B$3='Funding Weight Adjustments'!$C$2,AO194*$E$16,IF($B$3='Funding Weight Adjustments'!$H$2,AO194*$E$16,IF($B$3='Funding Weight Adjustments'!$I$2,AO194*$E$16,IF($B$3='Funding Weight Adjustments'!$F$2,AO194*$E$16,IF(Simulation!$B$3='Funding Weight Adjustments'!$G$2,AO194*$E$16)))))))))</f>
        <v>25609652.007860571</v>
      </c>
      <c r="AW194" s="85">
        <f t="shared" si="76"/>
        <v>31234245.813795544</v>
      </c>
      <c r="AX194" s="85">
        <f t="shared" si="77"/>
        <v>3493.1084336561817</v>
      </c>
      <c r="AY194" s="85">
        <f t="shared" si="78"/>
        <v>2860.801025390625</v>
      </c>
      <c r="AZ194" s="85">
        <f t="shared" si="79"/>
        <v>26.581058502197266</v>
      </c>
      <c r="BA194" s="85">
        <f t="shared" si="80"/>
        <v>29051.367517680141</v>
      </c>
      <c r="BB194" s="85">
        <f t="shared" si="81"/>
        <v>35431.858035229146</v>
      </c>
      <c r="BC194" s="85">
        <f t="shared" si="82"/>
        <v>15021.346316479146</v>
      </c>
      <c r="BD194" s="85">
        <f t="shared" si="83"/>
        <v>16734.673649724351</v>
      </c>
      <c r="BE194" s="86">
        <f t="shared" si="88"/>
        <v>1.6471135482012156</v>
      </c>
    </row>
    <row r="195" spans="1:57" x14ac:dyDescent="0.3">
      <c r="A195" s="76" t="str">
        <f>'Data Export'!A172</f>
        <v>T250</v>
      </c>
      <c r="B195" s="76" t="str">
        <f>'Data Export'!B172</f>
        <v>Wolcott</v>
      </c>
      <c r="C195" s="76" t="str">
        <f>'Data Export'!C172</f>
        <v>35</v>
      </c>
      <c r="D195" s="76" t="str">
        <f>'Data Export'!D172</f>
        <v>Orleans Southwest SU</v>
      </c>
      <c r="E195" s="77">
        <f>'Data Export'!E172</f>
        <v>257.33999999999997</v>
      </c>
      <c r="F195" s="78">
        <f>'Data Export'!AU172</f>
        <v>0.24629999999999996</v>
      </c>
      <c r="G195" s="78">
        <f>'Data Export'!AT172</f>
        <v>1</v>
      </c>
      <c r="H195" s="79">
        <f>'Data Export'!AR172</f>
        <v>10.83</v>
      </c>
      <c r="I195" s="79">
        <f t="shared" si="60"/>
        <v>227.10603210449221</v>
      </c>
      <c r="J195" s="79">
        <f>'Data Export'!AV172</f>
        <v>33.113967895507813</v>
      </c>
      <c r="K195" s="79">
        <f>'Data Export'!AW172</f>
        <v>0</v>
      </c>
      <c r="L195" s="78">
        <f>'Data Export'!J172</f>
        <v>0.14494390785694122</v>
      </c>
      <c r="M195" s="78">
        <f>'Data Export'!K172</f>
        <v>4.1484832763671875E-2</v>
      </c>
      <c r="N195" s="76">
        <f>'Data Export'!L172</f>
        <v>0</v>
      </c>
      <c r="O195" s="77">
        <f>'Data Export'!P172</f>
        <v>0</v>
      </c>
      <c r="P195" s="77">
        <f>'Data Export'!Q172</f>
        <v>1</v>
      </c>
      <c r="Q195" s="77">
        <f>'Data Export'!R172</f>
        <v>0</v>
      </c>
      <c r="R195" s="77">
        <f t="shared" si="85"/>
        <v>1</v>
      </c>
      <c r="S195" s="77">
        <f t="shared" si="86"/>
        <v>1</v>
      </c>
      <c r="T195" s="80">
        <f>'Data Export'!Z172</f>
        <v>0</v>
      </c>
      <c r="U195" s="80">
        <f>'Data Export'!AA172</f>
        <v>1</v>
      </c>
      <c r="V195" s="81">
        <f>'Data Export'!AH172</f>
        <v>4611950</v>
      </c>
      <c r="W195" s="81">
        <f t="shared" si="61"/>
        <v>4611949.9722656244</v>
      </c>
      <c r="X195" s="81">
        <f>'Data Export'!AI172</f>
        <v>249.27333068847656</v>
      </c>
      <c r="Y195" s="81">
        <f t="shared" si="62"/>
        <v>64147.998919372556</v>
      </c>
      <c r="Z195" s="81">
        <f>'Data Export'!AJ172</f>
        <v>568.095703125</v>
      </c>
      <c r="AA195" s="81">
        <f t="shared" si="63"/>
        <v>146193.74824218749</v>
      </c>
      <c r="AB195" s="81">
        <f>'Data Export'!AO172</f>
        <v>0</v>
      </c>
      <c r="AC195" s="81">
        <f t="shared" si="64"/>
        <v>0</v>
      </c>
      <c r="AD195" s="77">
        <f>'Data Export'!AK172</f>
        <v>299.14999999999998</v>
      </c>
      <c r="AE195" s="77">
        <f>'Data Export'!AL172</f>
        <v>279.12</v>
      </c>
      <c r="AF195" s="81">
        <f>'Data Export'!AN172</f>
        <v>17921.62109375</v>
      </c>
      <c r="AG195" s="81">
        <f t="shared" si="65"/>
        <v>15999.413241700477</v>
      </c>
      <c r="AH195" s="80">
        <f t="shared" si="66"/>
        <v>1.5747453978051651</v>
      </c>
      <c r="AI195" s="83">
        <f>'Data Export'!AS172</f>
        <v>271.05</v>
      </c>
      <c r="AJ195" s="84">
        <f t="shared" si="67"/>
        <v>272.81801261596684</v>
      </c>
      <c r="AK195" s="84">
        <f t="shared" si="68"/>
        <v>199.5693772267185</v>
      </c>
      <c r="AL195" s="84">
        <f t="shared" si="69"/>
        <v>1.58</v>
      </c>
      <c r="AM195" s="84">
        <f>IF($B$5="No",IF($B$3='Funding Weight Adjustments'!$D$2,$B$14*N195*AI195,IF($B$3='Funding Weight Adjustments'!$E$2,$B$14*N195*AI195,IF($B$3='Funding Weight Adjustments'!$B$2,$B$15*T195*AI195+$B$16*U195*AI195,IF($B$3='Funding Weight Adjustments'!$C$2,$B$15*T195*AI195+$B$16*U195*AI195,IF($B$3='Funding Weight Adjustments'!$H$2,$B$14*N195*AI195,IF($B$3='Funding Weight Adjustments'!$I$2,$B$14*N195*AI195,IF($B$3='Funding Weight Adjustments'!$F$2,$B$15*T195*AI195+$B$16*U195*AI195,IF($B$3='Funding Weight Adjustments'!$G$2,$B$15*T195*AI195+$B$16*U195*AI195)))))))),IF($B$5="Sparsity&lt;100",IF(R195=0,0,IF($B$3='Funding Weight Adjustments'!$D$2,$B$14*N195*AI195,IF($B$3='Funding Weight Adjustments'!$E$2,$B$14*N195*AI195,IF($B$3='Funding Weight Adjustments'!$B$2,$B$15*T195*AI195+$B$16*U195*AI195,IF($B$3='Funding Weight Adjustments'!$C$2,$B$15*T195*AI195+$B$16*U195*AI195,IF($B$3='Funding Weight Adjustments'!$H$2,$B$14*N195*AI195,IF($B$3='Funding Weight Adjustments'!$I$2,$B$14*N195*AI195,IF($B$3='Funding Weight Adjustments'!$F$2,$B$15*T195*AI195+$B$16*U195*AI195,IF($B$3='Funding Weight Adjustments'!$G$2,$B$15*T195*AI195+$B$16*U195*AI195))))))))),IF($B$5="Sparsity&lt;55",IF(S195=0,0,IF($B$3='Funding Weight Adjustments'!$D$2,$B$14*N195*AI195,IF($B$3='Funding Weight Adjustments'!$E$2,$B$14*N195*AI195,IF($B$3='Funding Weight Adjustments'!$B$2,$B$15*T195*AI195+$B$16*U195*AI195,IF($B$3='Funding Weight Adjustments'!$C$2,$B$15*T195*AI195+$B$16*U195*AI195,IF($B$3='Funding Weight Adjustments'!$H$2,$B$14*N195*AI195,IF($B$3='Funding Weight Adjustments'!$I$2,$B$14*N195*AI195,IF($B$3='Funding Weight Adjustments'!$F$2,$B$15*T195*AI195+$B$16*U195*AI195,IF($B$3='Funding Weight Adjustments'!$G$2,$B$15*T195*AI195+$B$16*U195*AI195))))))))))))</f>
        <v>32.526000000000003</v>
      </c>
      <c r="AN195" s="84">
        <f t="shared" si="70"/>
        <v>46.078500000000005</v>
      </c>
      <c r="AO195" s="84">
        <f t="shared" si="87"/>
        <v>552.57188984268532</v>
      </c>
      <c r="AP195" s="84">
        <f t="shared" si="71"/>
        <v>296.2616280685084</v>
      </c>
      <c r="AQ195" s="85">
        <f t="shared" si="72"/>
        <v>15073.690957341134</v>
      </c>
      <c r="AR195" s="86">
        <f t="shared" si="73"/>
        <v>1.4836309997383006</v>
      </c>
      <c r="AS195" s="85">
        <f>IF(AO195="-","-",IF($B$3='Funding Weight Adjustments'!$D$2,AI195*$E$14,IF($B$3='Funding Weight Adjustments'!$E$2,AP195*$E$14,IF($B$3='Funding Weight Adjustments'!$B$2,AI195*$E$14,IF(Simulation!$B$3='Funding Weight Adjustments'!$C$2,AP195*$E$14,IF($B$3='Funding Weight Adjustments'!$H$2,AI195*$E$14,IF($B$3='Funding Weight Adjustments'!$I$2,AP195*$E$14,IF($B$3='Funding Weight Adjustments'!$F$2,AI195*$E$14,IF(Simulation!$B$3='Funding Weight Adjustments'!$G$2,AP195*$E$14)))))))))</f>
        <v>571784.94217222126</v>
      </c>
      <c r="AT195" s="85">
        <f t="shared" si="74"/>
        <v>64147.998919372556</v>
      </c>
      <c r="AU195" s="85">
        <f t="shared" si="75"/>
        <v>0</v>
      </c>
      <c r="AV195" s="85">
        <f>IF(AO195="-","-",IF($B$3='Funding Weight Adjustments'!$D$2,AO195*$E$16,IF($B$3='Funding Weight Adjustments'!$E$2,AO195*$E$16,IF($B$3='Funding Weight Adjustments'!$B$2,AO195*$E$16,IF(Simulation!$B$3='Funding Weight Adjustments'!$C$2,AO195*$E$16,IF($B$3='Funding Weight Adjustments'!$H$2,AO195*$E$16,IF($B$3='Funding Weight Adjustments'!$I$2,AO195*$E$16,IF($B$3='Funding Weight Adjustments'!$F$2,AO195*$E$16,IF(Simulation!$B$3='Funding Weight Adjustments'!$G$2,AO195*$E$16)))))))))</f>
        <v>4755401.9039523695</v>
      </c>
      <c r="AW195" s="85">
        <f t="shared" si="76"/>
        <v>5391334.8450439628</v>
      </c>
      <c r="AX195" s="85">
        <f t="shared" si="77"/>
        <v>2221.9046482172275</v>
      </c>
      <c r="AY195" s="85">
        <f t="shared" si="78"/>
        <v>249.27333068847656</v>
      </c>
      <c r="AZ195" s="85">
        <f t="shared" si="79"/>
        <v>0</v>
      </c>
      <c r="BA195" s="85">
        <f t="shared" si="80"/>
        <v>18479.062345350005</v>
      </c>
      <c r="BB195" s="85">
        <f t="shared" si="81"/>
        <v>20950.240324255705</v>
      </c>
      <c r="BC195" s="85">
        <f t="shared" si="82"/>
        <v>3028.6192305057048</v>
      </c>
      <c r="BD195" s="85">
        <f t="shared" si="83"/>
        <v>17704.422712444131</v>
      </c>
      <c r="BE195" s="86">
        <f t="shared" si="88"/>
        <v>1.7425612905948948</v>
      </c>
    </row>
    <row r="196" spans="1:57" x14ac:dyDescent="0.3">
      <c r="A196" s="76" t="str">
        <f>'Data Export'!A173</f>
        <v>T251</v>
      </c>
      <c r="B196" s="76" t="str">
        <f>'Data Export'!B173</f>
        <v>Woodbury</v>
      </c>
      <c r="C196" s="76" t="str">
        <f>'Data Export'!C173</f>
        <v>35</v>
      </c>
      <c r="D196" s="76" t="str">
        <f>'Data Export'!D173</f>
        <v>Orleans Southwest SU</v>
      </c>
      <c r="E196" s="77">
        <f>'Data Export'!E173</f>
        <v>59.739999999999995</v>
      </c>
      <c r="F196" s="78">
        <f>'Data Export'!AU173</f>
        <v>0.10009999999999999</v>
      </c>
      <c r="G196" s="78">
        <f>'Data Export'!AT173</f>
        <v>0</v>
      </c>
      <c r="H196" s="79">
        <f>'Data Export'!AR173</f>
        <v>6</v>
      </c>
      <c r="I196" s="79">
        <f t="shared" si="60"/>
        <v>46.911964349746704</v>
      </c>
      <c r="J196" s="79">
        <f>'Data Export'!AV173</f>
        <v>3.5180356502532959</v>
      </c>
      <c r="K196" s="79">
        <f>'Data Export'!AW173</f>
        <v>0</v>
      </c>
      <c r="L196" s="78">
        <f>'Data Export'!J173</f>
        <v>5.0844389945268631E-2</v>
      </c>
      <c r="M196" s="78">
        <f>'Data Export'!K173</f>
        <v>6.4455382525920868E-2</v>
      </c>
      <c r="N196" s="76">
        <f>'Data Export'!L173</f>
        <v>1</v>
      </c>
      <c r="O196" s="77">
        <f>'Data Export'!P173</f>
        <v>1</v>
      </c>
      <c r="P196" s="77">
        <f>'Data Export'!Q173</f>
        <v>0</v>
      </c>
      <c r="Q196" s="77">
        <f>'Data Export'!R173</f>
        <v>0</v>
      </c>
      <c r="R196" s="77">
        <f t="shared" si="85"/>
        <v>1</v>
      </c>
      <c r="S196" s="77">
        <f t="shared" si="86"/>
        <v>1</v>
      </c>
      <c r="T196" s="80">
        <f>'Data Export'!Z173</f>
        <v>1</v>
      </c>
      <c r="U196" s="80">
        <f>'Data Export'!AA173</f>
        <v>0</v>
      </c>
      <c r="V196" s="81">
        <f>'Data Export'!AH173</f>
        <v>991545.0625</v>
      </c>
      <c r="W196" s="81">
        <f t="shared" si="61"/>
        <v>991545.03449218743</v>
      </c>
      <c r="X196" s="81">
        <f>'Data Export'!AI173</f>
        <v>206.22698974609375</v>
      </c>
      <c r="Y196" s="81">
        <f t="shared" si="62"/>
        <v>12320.000367431639</v>
      </c>
      <c r="Z196" s="81">
        <f>'Data Export'!AJ173</f>
        <v>1976.900390625</v>
      </c>
      <c r="AA196" s="81">
        <f t="shared" si="63"/>
        <v>118100.02933593749</v>
      </c>
      <c r="AB196" s="81">
        <f>'Data Export'!AO173</f>
        <v>0</v>
      </c>
      <c r="AC196" s="81">
        <f t="shared" si="64"/>
        <v>0</v>
      </c>
      <c r="AD196" s="77">
        <f>'Data Export'!AK173</f>
        <v>54.519999999999996</v>
      </c>
      <c r="AE196" s="77">
        <f>'Data Export'!AL173</f>
        <v>50.87</v>
      </c>
      <c r="AF196" s="81">
        <f>'Data Export'!AN173</f>
        <v>16597.673828125</v>
      </c>
      <c r="AG196" s="81">
        <f t="shared" si="65"/>
        <v>17170.139672817968</v>
      </c>
      <c r="AH196" s="80">
        <f t="shared" si="66"/>
        <v>1.6899743772458631</v>
      </c>
      <c r="AI196" s="83">
        <f>'Data Export'!AS173</f>
        <v>56.43</v>
      </c>
      <c r="AJ196" s="84">
        <f t="shared" si="67"/>
        <v>53.999148199558256</v>
      </c>
      <c r="AK196" s="84">
        <f t="shared" si="68"/>
        <v>16.053784762284071</v>
      </c>
      <c r="AL196" s="84">
        <f t="shared" si="69"/>
        <v>0</v>
      </c>
      <c r="AM196" s="84">
        <f>IF($B$5="No",IF($B$3='Funding Weight Adjustments'!$D$2,$B$14*N196*AI196,IF($B$3='Funding Weight Adjustments'!$E$2,$B$14*N196*AI196,IF($B$3='Funding Weight Adjustments'!$B$2,$B$15*T196*AI196+$B$16*U196*AI196,IF($B$3='Funding Weight Adjustments'!$C$2,$B$15*T196*AI196+$B$16*U196*AI196,IF($B$3='Funding Weight Adjustments'!$H$2,$B$14*N196*AI196,IF($B$3='Funding Weight Adjustments'!$I$2,$B$14*N196*AI196,IF($B$3='Funding Weight Adjustments'!$F$2,$B$15*T196*AI196+$B$16*U196*AI196,IF($B$3='Funding Weight Adjustments'!$G$2,$B$15*T196*AI196+$B$16*U196*AI196)))))))),IF($B$5="Sparsity&lt;100",IF(R196=0,0,IF($B$3='Funding Weight Adjustments'!$D$2,$B$14*N196*AI196,IF($B$3='Funding Weight Adjustments'!$E$2,$B$14*N196*AI196,IF($B$3='Funding Weight Adjustments'!$B$2,$B$15*T196*AI196+$B$16*U196*AI196,IF($B$3='Funding Weight Adjustments'!$C$2,$B$15*T196*AI196+$B$16*U196*AI196,IF($B$3='Funding Weight Adjustments'!$H$2,$B$14*N196*AI196,IF($B$3='Funding Weight Adjustments'!$I$2,$B$14*N196*AI196,IF($B$3='Funding Weight Adjustments'!$F$2,$B$15*T196*AI196+$B$16*U196*AI196,IF($B$3='Funding Weight Adjustments'!$G$2,$B$15*T196*AI196+$B$16*U196*AI196))))))))),IF($B$5="Sparsity&lt;55",IF(S196=0,0,IF($B$3='Funding Weight Adjustments'!$D$2,$B$14*N196*AI196,IF($B$3='Funding Weight Adjustments'!$E$2,$B$14*N196*AI196,IF($B$3='Funding Weight Adjustments'!$B$2,$B$15*T196*AI196+$B$16*U196*AI196,IF($B$3='Funding Weight Adjustments'!$C$2,$B$15*T196*AI196+$B$16*U196*AI196,IF($B$3='Funding Weight Adjustments'!$H$2,$B$14*N196*AI196,IF($B$3='Funding Weight Adjustments'!$I$2,$B$14*N196*AI196,IF($B$3='Funding Weight Adjustments'!$F$2,$B$15*T196*AI196+$B$16*U196*AI196,IF($B$3='Funding Weight Adjustments'!$G$2,$B$15*T196*AI196+$B$16*U196*AI196))))))))))))</f>
        <v>14.671800000000001</v>
      </c>
      <c r="AN196" s="84">
        <f t="shared" si="70"/>
        <v>12.978900000000001</v>
      </c>
      <c r="AO196" s="84">
        <f t="shared" si="87"/>
        <v>97.703632961842331</v>
      </c>
      <c r="AP196" s="84">
        <f t="shared" si="71"/>
        <v>52.383839825301528</v>
      </c>
      <c r="AQ196" s="85">
        <f t="shared" si="72"/>
        <v>16673.940056115815</v>
      </c>
      <c r="AR196" s="86">
        <f t="shared" si="73"/>
        <v>1.6411358322948637</v>
      </c>
      <c r="AS196" s="85">
        <f>IF(AO196="-","-",IF($B$3='Funding Weight Adjustments'!$D$2,AI196*$E$14,IF($B$3='Funding Weight Adjustments'!$E$2,AP196*$E$14,IF($B$3='Funding Weight Adjustments'!$B$2,AI196*$E$14,IF(Simulation!$B$3='Funding Weight Adjustments'!$C$2,AP196*$E$14,IF($B$3='Funding Weight Adjustments'!$H$2,AI196*$E$14,IF($B$3='Funding Weight Adjustments'!$I$2,AP196*$E$14,IF($B$3='Funding Weight Adjustments'!$F$2,AI196*$E$14,IF(Simulation!$B$3='Funding Weight Adjustments'!$G$2,AP196*$E$14)))))))))</f>
        <v>101100.81086283195</v>
      </c>
      <c r="AT196" s="85">
        <f t="shared" si="74"/>
        <v>12320.000367431639</v>
      </c>
      <c r="AU196" s="85">
        <f t="shared" si="75"/>
        <v>0</v>
      </c>
      <c r="AV196" s="85">
        <f>IF(AO196="-","-",IF($B$3='Funding Weight Adjustments'!$D$2,AO196*$E$16,IF($B$3='Funding Weight Adjustments'!$E$2,AO196*$E$16,IF($B$3='Funding Weight Adjustments'!$B$2,AO196*$E$16,IF(Simulation!$B$3='Funding Weight Adjustments'!$C$2,AO196*$E$16,IF($B$3='Funding Weight Adjustments'!$H$2,AO196*$E$16,IF($B$3='Funding Weight Adjustments'!$I$2,AO196*$E$16,IF($B$3='Funding Weight Adjustments'!$F$2,AO196*$E$16,IF(Simulation!$B$3='Funding Weight Adjustments'!$G$2,AO196*$E$16)))))))))</f>
        <v>840831.84604646405</v>
      </c>
      <c r="AW196" s="85">
        <f t="shared" si="76"/>
        <v>954252.65727672761</v>
      </c>
      <c r="AX196" s="85">
        <f t="shared" si="77"/>
        <v>1692.3470181257442</v>
      </c>
      <c r="AY196" s="85">
        <f t="shared" si="78"/>
        <v>206.22698974609375</v>
      </c>
      <c r="AZ196" s="85">
        <f t="shared" si="79"/>
        <v>0</v>
      </c>
      <c r="BA196" s="85">
        <f t="shared" si="80"/>
        <v>14074.85513971316</v>
      </c>
      <c r="BB196" s="85">
        <f t="shared" si="81"/>
        <v>15973.429147584997</v>
      </c>
      <c r="BC196" s="85">
        <f t="shared" si="82"/>
        <v>-624.24468054000317</v>
      </c>
      <c r="BD196" s="85">
        <f t="shared" si="83"/>
        <v>15962.033915981208</v>
      </c>
      <c r="BE196" s="86">
        <f t="shared" si="88"/>
        <v>1.5710663303131112</v>
      </c>
    </row>
    <row r="197" spans="1:57" x14ac:dyDescent="0.3">
      <c r="A197" s="76" t="str">
        <f>'Data Export'!A174</f>
        <v>T252</v>
      </c>
      <c r="B197" s="76" t="str">
        <f>'Data Export'!B174</f>
        <v>Woodford</v>
      </c>
      <c r="C197" s="76" t="str">
        <f>'Data Export'!C174</f>
        <v>5</v>
      </c>
      <c r="D197" s="76" t="str">
        <f>'Data Export'!D174</f>
        <v>Southwest Vermont SU</v>
      </c>
      <c r="E197" s="77">
        <f>'Data Export'!E174</f>
        <v>23.75</v>
      </c>
      <c r="F197" s="78">
        <f>'Data Export'!AU174</f>
        <v>0.11489999999999999</v>
      </c>
      <c r="G197" s="78">
        <f>'Data Export'!AT174</f>
        <v>0</v>
      </c>
      <c r="H197" s="79">
        <f>'Data Export'!AR174</f>
        <v>3</v>
      </c>
      <c r="I197" s="79">
        <f t="shared" si="60"/>
        <v>21.39130437374115</v>
      </c>
      <c r="J197" s="79">
        <f>'Data Export'!AV174</f>
        <v>1.1086956262588501</v>
      </c>
      <c r="K197" s="79">
        <f>'Data Export'!AW174</f>
        <v>0</v>
      </c>
      <c r="L197" s="78">
        <f>'Data Export'!J174</f>
        <v>0.10829266160726547</v>
      </c>
      <c r="M197" s="78">
        <f>'Data Export'!K174</f>
        <v>0.15098252892494202</v>
      </c>
      <c r="N197" s="76">
        <f>'Data Export'!L174</f>
        <v>1</v>
      </c>
      <c r="O197" s="77">
        <f>'Data Export'!P174</f>
        <v>1</v>
      </c>
      <c r="P197" s="77">
        <f>'Data Export'!Q174</f>
        <v>0</v>
      </c>
      <c r="Q197" s="77">
        <f>'Data Export'!R174</f>
        <v>0</v>
      </c>
      <c r="R197" s="77">
        <f t="shared" si="85"/>
        <v>1</v>
      </c>
      <c r="S197" s="77">
        <f t="shared" si="86"/>
        <v>1</v>
      </c>
      <c r="T197" s="80">
        <f>'Data Export'!Z174</f>
        <v>1</v>
      </c>
      <c r="U197" s="80">
        <f>'Data Export'!AA174</f>
        <v>0</v>
      </c>
      <c r="V197" s="81">
        <f>'Data Export'!AH174</f>
        <v>565719</v>
      </c>
      <c r="W197" s="81">
        <f t="shared" si="61"/>
        <v>565719.01611328125</v>
      </c>
      <c r="X197" s="81">
        <f>'Data Export'!AI174</f>
        <v>5744.88427734375</v>
      </c>
      <c r="Y197" s="81">
        <f t="shared" si="62"/>
        <v>136441.00158691406</v>
      </c>
      <c r="Z197" s="81">
        <f>'Data Export'!AJ174</f>
        <v>12378.9482421875</v>
      </c>
      <c r="AA197" s="81">
        <f t="shared" si="63"/>
        <v>294000.02075195313</v>
      </c>
      <c r="AB197" s="81">
        <f>'Data Export'!AO174</f>
        <v>0</v>
      </c>
      <c r="AC197" s="81">
        <f t="shared" si="64"/>
        <v>0</v>
      </c>
      <c r="AD197" s="77">
        <f>'Data Export'!AK174</f>
        <v>24.57</v>
      </c>
      <c r="AE197" s="77">
        <f>'Data Export'!AL174</f>
        <v>22.93</v>
      </c>
      <c r="AF197" s="81">
        <f>'Data Export'!AN174</f>
        <v>23819.748046875</v>
      </c>
      <c r="AG197" s="81">
        <f t="shared" si="65"/>
        <v>11849.934381217974</v>
      </c>
      <c r="AH197" s="80">
        <f t="shared" si="66"/>
        <v>1.1663321241356275</v>
      </c>
      <c r="AI197" s="83">
        <f>'Data Export'!AS174</f>
        <v>25.5</v>
      </c>
      <c r="AJ197" s="84">
        <f t="shared" si="67"/>
        <v>24.134999994039536</v>
      </c>
      <c r="AK197" s="84">
        <f t="shared" si="68"/>
        <v>8.2361411529659723</v>
      </c>
      <c r="AL197" s="84">
        <f t="shared" si="69"/>
        <v>0</v>
      </c>
      <c r="AM197" s="84">
        <f>IF($B$5="No",IF($B$3='Funding Weight Adjustments'!$D$2,$B$14*N197*AI197,IF($B$3='Funding Weight Adjustments'!$E$2,$B$14*N197*AI197,IF($B$3='Funding Weight Adjustments'!$B$2,$B$15*T197*AI197+$B$16*U197*AI197,IF($B$3='Funding Weight Adjustments'!$C$2,$B$15*T197*AI197+$B$16*U197*AI197,IF($B$3='Funding Weight Adjustments'!$H$2,$B$14*N197*AI197,IF($B$3='Funding Weight Adjustments'!$I$2,$B$14*N197*AI197,IF($B$3='Funding Weight Adjustments'!$F$2,$B$15*T197*AI197+$B$16*U197*AI197,IF($B$3='Funding Weight Adjustments'!$G$2,$B$15*T197*AI197+$B$16*U197*AI197)))))))),IF($B$5="Sparsity&lt;100",IF(R197=0,0,IF($B$3='Funding Weight Adjustments'!$D$2,$B$14*N197*AI197,IF($B$3='Funding Weight Adjustments'!$E$2,$B$14*N197*AI197,IF($B$3='Funding Weight Adjustments'!$B$2,$B$15*T197*AI197+$B$16*U197*AI197,IF($B$3='Funding Weight Adjustments'!$C$2,$B$15*T197*AI197+$B$16*U197*AI197,IF($B$3='Funding Weight Adjustments'!$H$2,$B$14*N197*AI197,IF($B$3='Funding Weight Adjustments'!$I$2,$B$14*N197*AI197,IF($B$3='Funding Weight Adjustments'!$F$2,$B$15*T197*AI197+$B$16*U197*AI197,IF($B$3='Funding Weight Adjustments'!$G$2,$B$15*T197*AI197+$B$16*U197*AI197))))))))),IF($B$5="Sparsity&lt;55",IF(S197=0,0,IF($B$3='Funding Weight Adjustments'!$D$2,$B$14*N197*AI197,IF($B$3='Funding Weight Adjustments'!$E$2,$B$14*N197*AI197,IF($B$3='Funding Weight Adjustments'!$B$2,$B$15*T197*AI197+$B$16*U197*AI197,IF($B$3='Funding Weight Adjustments'!$C$2,$B$15*T197*AI197+$B$16*U197*AI197,IF($B$3='Funding Weight Adjustments'!$H$2,$B$14*N197*AI197,IF($B$3='Funding Weight Adjustments'!$I$2,$B$14*N197*AI197,IF($B$3='Funding Weight Adjustments'!$F$2,$B$15*T197*AI197+$B$16*U197*AI197,IF($B$3='Funding Weight Adjustments'!$G$2,$B$15*T197*AI197+$B$16*U197*AI197))))))))))))</f>
        <v>6.63</v>
      </c>
      <c r="AN197" s="84">
        <f t="shared" si="70"/>
        <v>5.8650000000000002</v>
      </c>
      <c r="AO197" s="84">
        <f t="shared" si="87"/>
        <v>44.866141147005514</v>
      </c>
      <c r="AP197" s="84">
        <f t="shared" si="71"/>
        <v>24.054998572489009</v>
      </c>
      <c r="AQ197" s="85">
        <f t="shared" si="72"/>
        <v>11295.739409109137</v>
      </c>
      <c r="AR197" s="86">
        <f t="shared" si="73"/>
        <v>1.1117853749123168</v>
      </c>
      <c r="AS197" s="85">
        <f>IF(AO197="-","-",IF($B$3='Funding Weight Adjustments'!$D$2,AI197*$E$14,IF($B$3='Funding Weight Adjustments'!$E$2,AP197*$E$14,IF($B$3='Funding Weight Adjustments'!$B$2,AI197*$E$14,IF(Simulation!$B$3='Funding Weight Adjustments'!$C$2,AP197*$E$14,IF($B$3='Funding Weight Adjustments'!$H$2,AI197*$E$14,IF($B$3='Funding Weight Adjustments'!$I$2,AP197*$E$14,IF($B$3='Funding Weight Adjustments'!$F$2,AI197*$E$14,IF(Simulation!$B$3='Funding Weight Adjustments'!$G$2,AP197*$E$14)))))))))</f>
        <v>46426.147244903783</v>
      </c>
      <c r="AT197" s="85">
        <f t="shared" si="74"/>
        <v>136441.00158691406</v>
      </c>
      <c r="AU197" s="85">
        <f t="shared" si="75"/>
        <v>0</v>
      </c>
      <c r="AV197" s="85">
        <f>IF(AO197="-","-",IF($B$3='Funding Weight Adjustments'!$D$2,AO197*$E$16,IF($B$3='Funding Weight Adjustments'!$E$2,AO197*$E$16,IF($B$3='Funding Weight Adjustments'!$B$2,AO197*$E$16,IF(Simulation!$B$3='Funding Weight Adjustments'!$C$2,AO197*$E$16,IF($B$3='Funding Weight Adjustments'!$H$2,AO197*$E$16,IF($B$3='Funding Weight Adjustments'!$I$2,AO197*$E$16,IF($B$3='Funding Weight Adjustments'!$F$2,AO197*$E$16,IF(Simulation!$B$3='Funding Weight Adjustments'!$G$2,AO197*$E$16)))))))))</f>
        <v>386115.43032745906</v>
      </c>
      <c r="AW197" s="85">
        <f t="shared" si="76"/>
        <v>568982.57915927691</v>
      </c>
      <c r="AX197" s="85">
        <f t="shared" si="77"/>
        <v>1954.7851471538436</v>
      </c>
      <c r="AY197" s="85">
        <f t="shared" si="78"/>
        <v>5744.88427734375</v>
      </c>
      <c r="AZ197" s="85">
        <f t="shared" si="79"/>
        <v>0</v>
      </c>
      <c r="BA197" s="85">
        <f t="shared" si="80"/>
        <v>16257.491803261435</v>
      </c>
      <c r="BB197" s="85">
        <f t="shared" si="81"/>
        <v>23957.161227759028</v>
      </c>
      <c r="BC197" s="85">
        <f t="shared" si="82"/>
        <v>137.41318088402841</v>
      </c>
      <c r="BD197" s="85">
        <f t="shared" si="83"/>
        <v>11431.41029830753</v>
      </c>
      <c r="BE197" s="86">
        <f t="shared" si="88"/>
        <v>1.1251388088885363</v>
      </c>
    </row>
    <row r="198" spans="1:57" x14ac:dyDescent="0.3">
      <c r="A198" s="76" t="str">
        <f>'Data Export'!A175</f>
        <v>T253</v>
      </c>
      <c r="B198" s="76" t="str">
        <f>'Data Export'!B175</f>
        <v>Woodstock</v>
      </c>
      <c r="C198" s="76" t="str">
        <f>'Data Export'!C175</f>
        <v>51</v>
      </c>
      <c r="D198" s="76" t="str">
        <f>'Data Export'!D175</f>
        <v>Windsor Central SU</v>
      </c>
      <c r="E198" s="77">
        <f>'Data Export'!E175</f>
        <v>182.5</v>
      </c>
      <c r="F198" s="78">
        <f>'Data Export'!AU175</f>
        <v>0.11579999999999999</v>
      </c>
      <c r="G198" s="78">
        <f>'Data Export'!AT175</f>
        <v>2</v>
      </c>
      <c r="H198" s="79">
        <f>'Data Export'!AR175</f>
        <v>25.77</v>
      </c>
      <c r="I198" s="79">
        <f t="shared" si="60"/>
        <v>125.86683479309083</v>
      </c>
      <c r="J198" s="79">
        <f>'Data Export'!AV175</f>
        <v>24.29316520690918</v>
      </c>
      <c r="K198" s="79">
        <f>'Data Export'!AW175</f>
        <v>0</v>
      </c>
      <c r="L198" s="78">
        <f>'Data Export'!J175</f>
        <v>7.1757324039936066E-2</v>
      </c>
      <c r="M198" s="78">
        <f>'Data Export'!K175</f>
        <v>6.1095219105482101E-2</v>
      </c>
      <c r="N198" s="76">
        <f>'Data Export'!L175</f>
        <v>0</v>
      </c>
      <c r="O198" s="77">
        <f>'Data Export'!P175</f>
        <v>0</v>
      </c>
      <c r="P198" s="77">
        <f>'Data Export'!Q175</f>
        <v>0</v>
      </c>
      <c r="Q198" s="77">
        <f>'Data Export'!R175</f>
        <v>1</v>
      </c>
      <c r="R198" s="77">
        <f t="shared" si="85"/>
        <v>1</v>
      </c>
      <c r="S198" s="77">
        <f t="shared" si="86"/>
        <v>0</v>
      </c>
      <c r="T198" s="80">
        <f>'Data Export'!Z175</f>
        <v>0</v>
      </c>
      <c r="U198" s="80">
        <f>'Data Export'!AA175</f>
        <v>1</v>
      </c>
      <c r="V198" s="81">
        <f>'Data Export'!AH175</f>
        <v>3519969</v>
      </c>
      <c r="W198" s="81">
        <f t="shared" si="61"/>
        <v>3519969.1064453125</v>
      </c>
      <c r="X198" s="81">
        <f>'Data Export'!AI175</f>
        <v>129.75341796875</v>
      </c>
      <c r="Y198" s="81">
        <f t="shared" si="62"/>
        <v>23679.998779296875</v>
      </c>
      <c r="Z198" s="81">
        <f>'Data Export'!AJ175</f>
        <v>5850.3955078125</v>
      </c>
      <c r="AA198" s="81">
        <f t="shared" si="63"/>
        <v>1067697.1801757813</v>
      </c>
      <c r="AB198" s="81">
        <f>'Data Export'!AO175</f>
        <v>0</v>
      </c>
      <c r="AC198" s="81">
        <f t="shared" si="64"/>
        <v>0</v>
      </c>
      <c r="AD198" s="77">
        <f>'Data Export'!AK175</f>
        <v>167.1</v>
      </c>
      <c r="AE198" s="77">
        <f>'Data Export'!AL175</f>
        <v>155.91</v>
      </c>
      <c r="AF198" s="81">
        <f>'Data Export'!AN175</f>
        <v>19287.501953125</v>
      </c>
      <c r="AG198" s="81">
        <f t="shared" si="65"/>
        <v>15728.766123209103</v>
      </c>
      <c r="AH198" s="80">
        <f t="shared" si="66"/>
        <v>1.5481069018906597</v>
      </c>
      <c r="AI198" s="83">
        <f>'Data Export'!AS175</f>
        <v>175.93</v>
      </c>
      <c r="AJ198" s="84">
        <f t="shared" si="67"/>
        <v>167.60162799758913</v>
      </c>
      <c r="AK198" s="84">
        <f t="shared" si="68"/>
        <v>57.642557510698843</v>
      </c>
      <c r="AL198" s="84">
        <f t="shared" si="69"/>
        <v>3.16</v>
      </c>
      <c r="AM198" s="84">
        <f>IF($B$5="No",IF($B$3='Funding Weight Adjustments'!$D$2,$B$14*N198*AI198,IF($B$3='Funding Weight Adjustments'!$E$2,$B$14*N198*AI198,IF($B$3='Funding Weight Adjustments'!$B$2,$B$15*T198*AI198+$B$16*U198*AI198,IF($B$3='Funding Weight Adjustments'!$C$2,$B$15*T198*AI198+$B$16*U198*AI198,IF($B$3='Funding Weight Adjustments'!$H$2,$B$14*N198*AI198,IF($B$3='Funding Weight Adjustments'!$I$2,$B$14*N198*AI198,IF($B$3='Funding Weight Adjustments'!$F$2,$B$15*T198*AI198+$B$16*U198*AI198,IF($B$3='Funding Weight Adjustments'!$G$2,$B$15*T198*AI198+$B$16*U198*AI198)))))))),IF($B$5="Sparsity&lt;100",IF(R198=0,0,IF($B$3='Funding Weight Adjustments'!$D$2,$B$14*N198*AI198,IF($B$3='Funding Weight Adjustments'!$E$2,$B$14*N198*AI198,IF($B$3='Funding Weight Adjustments'!$B$2,$B$15*T198*AI198+$B$16*U198*AI198,IF($B$3='Funding Weight Adjustments'!$C$2,$B$15*T198*AI198+$B$16*U198*AI198,IF($B$3='Funding Weight Adjustments'!$H$2,$B$14*N198*AI198,IF($B$3='Funding Weight Adjustments'!$I$2,$B$14*N198*AI198,IF($B$3='Funding Weight Adjustments'!$F$2,$B$15*T198*AI198+$B$16*U198*AI198,IF($B$3='Funding Weight Adjustments'!$G$2,$B$15*T198*AI198+$B$16*U198*AI198))))))))),IF($B$5="Sparsity&lt;55",IF(S198=0,0,IF($B$3='Funding Weight Adjustments'!$D$2,$B$14*N198*AI198,IF($B$3='Funding Weight Adjustments'!$E$2,$B$14*N198*AI198,IF($B$3='Funding Weight Adjustments'!$B$2,$B$15*T198*AI198+$B$16*U198*AI198,IF($B$3='Funding Weight Adjustments'!$C$2,$B$15*T198*AI198+$B$16*U198*AI198,IF($B$3='Funding Weight Adjustments'!$H$2,$B$14*N198*AI198,IF($B$3='Funding Weight Adjustments'!$I$2,$B$14*N198*AI198,IF($B$3='Funding Weight Adjustments'!$F$2,$B$15*T198*AI198+$B$16*U198*AI198,IF($B$3='Funding Weight Adjustments'!$G$2,$B$15*T198*AI198+$B$16*U198*AI198))))))))))))</f>
        <v>0</v>
      </c>
      <c r="AN198" s="84">
        <f t="shared" si="70"/>
        <v>19.3523</v>
      </c>
      <c r="AO198" s="84">
        <f t="shared" si="87"/>
        <v>247.75648550828799</v>
      </c>
      <c r="AP198" s="84">
        <f t="shared" si="71"/>
        <v>132.83473356220503</v>
      </c>
      <c r="AQ198" s="85">
        <f t="shared" si="72"/>
        <v>18461.074603813315</v>
      </c>
      <c r="AR198" s="86">
        <f t="shared" si="73"/>
        <v>1.8170349019501295</v>
      </c>
      <c r="AS198" s="85">
        <f>IF(AO198="-","-",IF($B$3='Funding Weight Adjustments'!$D$2,AI198*$E$14,IF($B$3='Funding Weight Adjustments'!$E$2,AP198*$E$14,IF($B$3='Funding Weight Adjustments'!$B$2,AI198*$E$14,IF(Simulation!$B$3='Funding Weight Adjustments'!$C$2,AP198*$E$14,IF($B$3='Funding Weight Adjustments'!$H$2,AI198*$E$14,IF($B$3='Funding Weight Adjustments'!$I$2,AP198*$E$14,IF($B$3='Funding Weight Adjustments'!$F$2,AI198*$E$14,IF(Simulation!$B$3='Funding Weight Adjustments'!$G$2,AP198*$E$14)))))))))</f>
        <v>256371.0357750557</v>
      </c>
      <c r="AT198" s="85">
        <f t="shared" si="74"/>
        <v>23679.998779296875</v>
      </c>
      <c r="AU198" s="85">
        <f t="shared" si="75"/>
        <v>0</v>
      </c>
      <c r="AV198" s="85">
        <f>IF(AO198="-","-",IF($B$3='Funding Weight Adjustments'!$D$2,AO198*$E$16,IF($B$3='Funding Weight Adjustments'!$E$2,AO198*$E$16,IF($B$3='Funding Weight Adjustments'!$B$2,AO198*$E$16,IF(Simulation!$B$3='Funding Weight Adjustments'!$C$2,AO198*$E$16,IF($B$3='Funding Weight Adjustments'!$H$2,AO198*$E$16,IF($B$3='Funding Weight Adjustments'!$I$2,AO198*$E$16,IF($B$3='Funding Weight Adjustments'!$F$2,AO198*$E$16,IF(Simulation!$B$3='Funding Weight Adjustments'!$G$2,AO198*$E$16)))))))))</f>
        <v>2132178.0650805151</v>
      </c>
      <c r="AW198" s="85">
        <f t="shared" si="76"/>
        <v>2412229.0996348676</v>
      </c>
      <c r="AX198" s="85">
        <f t="shared" si="77"/>
        <v>1404.7727987674284</v>
      </c>
      <c r="AY198" s="85">
        <f t="shared" si="78"/>
        <v>129.75341796875</v>
      </c>
      <c r="AZ198" s="85">
        <f t="shared" si="79"/>
        <v>0</v>
      </c>
      <c r="BA198" s="85">
        <f t="shared" si="80"/>
        <v>11683.167479893233</v>
      </c>
      <c r="BB198" s="85">
        <f t="shared" si="81"/>
        <v>13217.693696629412</v>
      </c>
      <c r="BC198" s="85">
        <f t="shared" si="82"/>
        <v>-6069.8082564955876</v>
      </c>
      <c r="BD198" s="85">
        <f t="shared" si="83"/>
        <v>10121.839999245807</v>
      </c>
      <c r="BE198" s="86">
        <f t="shared" si="88"/>
        <v>0.99624409441395745</v>
      </c>
    </row>
    <row r="199" spans="1:57" x14ac:dyDescent="0.3">
      <c r="A199" s="76" t="str">
        <f>'Data Export'!A176</f>
        <v>T254</v>
      </c>
      <c r="B199" s="76" t="str">
        <f>'Data Export'!B176</f>
        <v>Worcester</v>
      </c>
      <c r="C199" s="76" t="str">
        <f>'Data Export'!C176</f>
        <v>32</v>
      </c>
      <c r="D199" s="76" t="str">
        <f>'Data Export'!D176</f>
        <v>Washington Central SU</v>
      </c>
      <c r="E199" s="77">
        <f>'Data Export'!E176</f>
        <v>78.149999999999991</v>
      </c>
      <c r="F199" s="78">
        <f>'Data Export'!AU176</f>
        <v>0.20499999999999999</v>
      </c>
      <c r="G199" s="78">
        <f>'Data Export'!AT176</f>
        <v>0.56000000000000005</v>
      </c>
      <c r="H199" s="79">
        <f>'Data Export'!AR176</f>
        <v>10.91</v>
      </c>
      <c r="I199" s="79">
        <f t="shared" si="60"/>
        <v>60.50566009521485</v>
      </c>
      <c r="J199" s="79">
        <f>'Data Export'!AV176</f>
        <v>8.0343399047851563</v>
      </c>
      <c r="K199" s="79">
        <f>'Data Export'!AW176</f>
        <v>0</v>
      </c>
      <c r="L199" s="78">
        <f>'Data Export'!J176</f>
        <v>8.3364523947238922E-2</v>
      </c>
      <c r="M199" s="78">
        <f>'Data Export'!K176</f>
        <v>2.4581568315625191E-2</v>
      </c>
      <c r="N199" s="76">
        <f>'Data Export'!L176</f>
        <v>1</v>
      </c>
      <c r="O199" s="77">
        <f>'Data Export'!P176</f>
        <v>1</v>
      </c>
      <c r="P199" s="77">
        <f>'Data Export'!Q176</f>
        <v>0</v>
      </c>
      <c r="Q199" s="77">
        <f>'Data Export'!R176</f>
        <v>0</v>
      </c>
      <c r="R199" s="77">
        <f t="shared" si="85"/>
        <v>1</v>
      </c>
      <c r="S199" s="77">
        <f t="shared" si="86"/>
        <v>1</v>
      </c>
      <c r="T199" s="80">
        <f>'Data Export'!Z176</f>
        <v>1</v>
      </c>
      <c r="U199" s="80">
        <f>'Data Export'!AA176</f>
        <v>0</v>
      </c>
      <c r="V199" s="81">
        <f>'Data Export'!AH176</f>
        <v>1323154</v>
      </c>
      <c r="W199" s="81">
        <f t="shared" si="61"/>
        <v>1323153.9867187499</v>
      </c>
      <c r="X199" s="81">
        <f>'Data Export'!AI176</f>
        <v>1770.8253173828125</v>
      </c>
      <c r="Y199" s="81">
        <f t="shared" si="62"/>
        <v>138389.99855346678</v>
      </c>
      <c r="Z199" s="81">
        <f>'Data Export'!AJ176</f>
        <v>1796.1357421875</v>
      </c>
      <c r="AA199" s="81">
        <f t="shared" si="63"/>
        <v>140368.00825195311</v>
      </c>
      <c r="AB199" s="81">
        <f>'Data Export'!AO176</f>
        <v>0</v>
      </c>
      <c r="AC199" s="81">
        <f t="shared" si="64"/>
        <v>0</v>
      </c>
      <c r="AD199" s="77">
        <f>'Data Export'!AK176</f>
        <v>77.44</v>
      </c>
      <c r="AE199" s="77">
        <f>'Data Export'!AL176</f>
        <v>72.260000000000005</v>
      </c>
      <c r="AF199" s="81">
        <f>'Data Export'!AN176</f>
        <v>16930.953125</v>
      </c>
      <c r="AG199" s="81">
        <f t="shared" si="65"/>
        <v>16368.474653567626</v>
      </c>
      <c r="AH199" s="80">
        <f t="shared" si="66"/>
        <v>1.6110703399180735</v>
      </c>
      <c r="AI199" s="83">
        <f>'Data Export'!AS176</f>
        <v>79.45</v>
      </c>
      <c r="AJ199" s="84">
        <f t="shared" si="67"/>
        <v>75.406498178100605</v>
      </c>
      <c r="AK199" s="84">
        <f t="shared" si="68"/>
        <v>45.911246415736557</v>
      </c>
      <c r="AL199" s="84">
        <f t="shared" si="69"/>
        <v>0.88480000000000014</v>
      </c>
      <c r="AM199" s="84">
        <f>IF($B$5="No",IF($B$3='Funding Weight Adjustments'!$D$2,$B$14*N199*AI199,IF($B$3='Funding Weight Adjustments'!$E$2,$B$14*N199*AI199,IF($B$3='Funding Weight Adjustments'!$B$2,$B$15*T199*AI199+$B$16*U199*AI199,IF($B$3='Funding Weight Adjustments'!$C$2,$B$15*T199*AI199+$B$16*U199*AI199,IF($B$3='Funding Weight Adjustments'!$H$2,$B$14*N199*AI199,IF($B$3='Funding Weight Adjustments'!$I$2,$B$14*N199*AI199,IF($B$3='Funding Weight Adjustments'!$F$2,$B$15*T199*AI199+$B$16*U199*AI199,IF($B$3='Funding Weight Adjustments'!$G$2,$B$15*T199*AI199+$B$16*U199*AI199)))))))),IF($B$5="Sparsity&lt;100",IF(R199=0,0,IF($B$3='Funding Weight Adjustments'!$D$2,$B$14*N199*AI199,IF($B$3='Funding Weight Adjustments'!$E$2,$B$14*N199*AI199,IF($B$3='Funding Weight Adjustments'!$B$2,$B$15*T199*AI199+$B$16*U199*AI199,IF($B$3='Funding Weight Adjustments'!$C$2,$B$15*T199*AI199+$B$16*U199*AI199,IF($B$3='Funding Weight Adjustments'!$H$2,$B$14*N199*AI199,IF($B$3='Funding Weight Adjustments'!$I$2,$B$14*N199*AI199,IF($B$3='Funding Weight Adjustments'!$F$2,$B$15*T199*AI199+$B$16*U199*AI199,IF($B$3='Funding Weight Adjustments'!$G$2,$B$15*T199*AI199+$B$16*U199*AI199))))))))),IF($B$5="Sparsity&lt;55",IF(S199=0,0,IF($B$3='Funding Weight Adjustments'!$D$2,$B$14*N199*AI199,IF($B$3='Funding Weight Adjustments'!$E$2,$B$14*N199*AI199,IF($B$3='Funding Weight Adjustments'!$B$2,$B$15*T199*AI199+$B$16*U199*AI199,IF($B$3='Funding Weight Adjustments'!$C$2,$B$15*T199*AI199+$B$16*U199*AI199,IF($B$3='Funding Weight Adjustments'!$H$2,$B$14*N199*AI199,IF($B$3='Funding Weight Adjustments'!$I$2,$B$14*N199*AI199,IF($B$3='Funding Weight Adjustments'!$F$2,$B$15*T199*AI199+$B$16*U199*AI199,IF($B$3='Funding Weight Adjustments'!$G$2,$B$15*T199*AI199+$B$16*U199*AI199))))))))))))</f>
        <v>20.657</v>
      </c>
      <c r="AN199" s="84">
        <f t="shared" si="70"/>
        <v>18.273500000000002</v>
      </c>
      <c r="AO199" s="84">
        <f t="shared" si="87"/>
        <v>161.13304459383718</v>
      </c>
      <c r="AP199" s="84">
        <f t="shared" si="71"/>
        <v>86.391542900592398</v>
      </c>
      <c r="AQ199" s="85">
        <f t="shared" si="72"/>
        <v>13690.992645284567</v>
      </c>
      <c r="AR199" s="86">
        <f t="shared" si="73"/>
        <v>1.3475386461894259</v>
      </c>
      <c r="AS199" s="85">
        <f>IF(AO199="-","-",IF($B$3='Funding Weight Adjustments'!$D$2,AI199*$E$14,IF($B$3='Funding Weight Adjustments'!$E$2,AP199*$E$14,IF($B$3='Funding Weight Adjustments'!$B$2,AI199*$E$14,IF(Simulation!$B$3='Funding Weight Adjustments'!$C$2,AP199*$E$14,IF($B$3='Funding Weight Adjustments'!$H$2,AI199*$E$14,IF($B$3='Funding Weight Adjustments'!$I$2,AP199*$E$14,IF($B$3='Funding Weight Adjustments'!$F$2,AI199*$E$14,IF(Simulation!$B$3='Funding Weight Adjustments'!$G$2,AP199*$E$14)))))))))</f>
        <v>166735.67779814333</v>
      </c>
      <c r="AT199" s="85">
        <f t="shared" si="74"/>
        <v>138389.99855346678</v>
      </c>
      <c r="AU199" s="85">
        <f t="shared" si="75"/>
        <v>0</v>
      </c>
      <c r="AV199" s="85">
        <f>IF(AO199="-","-",IF($B$3='Funding Weight Adjustments'!$D$2,AO199*$E$16,IF($B$3='Funding Weight Adjustments'!$E$2,AO199*$E$16,IF($B$3='Funding Weight Adjustments'!$B$2,AO199*$E$16,IF(Simulation!$B$3='Funding Weight Adjustments'!$C$2,AO199*$E$16,IF($B$3='Funding Weight Adjustments'!$H$2,AO199*$E$16,IF($B$3='Funding Weight Adjustments'!$I$2,AO199*$E$16,IF($B$3='Funding Weight Adjustments'!$F$2,AO199*$E$16,IF(Simulation!$B$3='Funding Weight Adjustments'!$G$2,AO199*$E$16)))))))))</f>
        <v>1386701.7145394853</v>
      </c>
      <c r="AW199" s="85">
        <f t="shared" si="76"/>
        <v>1691827.3908910954</v>
      </c>
      <c r="AX199" s="85">
        <f t="shared" si="77"/>
        <v>2133.5339449538496</v>
      </c>
      <c r="AY199" s="85">
        <f t="shared" si="78"/>
        <v>1770.8253173828125</v>
      </c>
      <c r="AZ199" s="85">
        <f t="shared" si="79"/>
        <v>0</v>
      </c>
      <c r="BA199" s="85">
        <f t="shared" si="80"/>
        <v>17744.103832878893</v>
      </c>
      <c r="BB199" s="85">
        <f t="shared" si="81"/>
        <v>21648.463095215553</v>
      </c>
      <c r="BC199" s="85">
        <f t="shared" si="82"/>
        <v>4717.509970215553</v>
      </c>
      <c r="BD199" s="85">
        <f t="shared" si="83"/>
        <v>17958.463647585853</v>
      </c>
      <c r="BE199" s="86">
        <f t="shared" si="88"/>
        <v>1.7675653196442769</v>
      </c>
    </row>
    <row r="200" spans="1:57" x14ac:dyDescent="0.3">
      <c r="A200" s="76" t="str">
        <f>'Data Export'!A177</f>
        <v>U004</v>
      </c>
      <c r="B200" s="76" t="str">
        <f>'Data Export'!B177</f>
        <v>Woodstock UHSD</v>
      </c>
      <c r="C200" s="76" t="str">
        <f>'Data Export'!C177</f>
        <v>51</v>
      </c>
      <c r="D200" s="76" t="str">
        <f>'Data Export'!D177</f>
        <v>Windsor Central SU</v>
      </c>
      <c r="E200" s="77">
        <f>'Data Export'!E177</f>
        <v>372.11</v>
      </c>
      <c r="F200" s="78">
        <f>'Data Export'!AU177</f>
        <v>0.13213697508987535</v>
      </c>
      <c r="G200" s="78">
        <f>'Data Export'!AT177</f>
        <v>4.9700000000000006</v>
      </c>
      <c r="H200" s="79">
        <f>'Data Export'!AR177</f>
        <v>0</v>
      </c>
      <c r="I200" s="79">
        <f t="shared" si="60"/>
        <v>8.5449218545363692E-6</v>
      </c>
      <c r="J200" s="79">
        <f>'Data Export'!AV177</f>
        <v>129.61834716796875</v>
      </c>
      <c r="K200" s="79">
        <f>'Data Export'!AW177</f>
        <v>262.59164428710938</v>
      </c>
      <c r="L200" s="78">
        <f>'Data Export'!J177</f>
        <v>0.13245803117752075</v>
      </c>
      <c r="M200" s="78">
        <f>'Data Export'!K177</f>
        <v>2.1796219050884247E-2</v>
      </c>
      <c r="N200" s="76">
        <f>'Data Export'!L177</f>
        <v>0</v>
      </c>
      <c r="O200" s="77">
        <f>'Data Export'!P177</f>
        <v>1</v>
      </c>
      <c r="P200" s="77">
        <f>'Data Export'!Q177</f>
        <v>0</v>
      </c>
      <c r="Q200" s="77">
        <f>'Data Export'!R177</f>
        <v>0</v>
      </c>
      <c r="R200" s="77">
        <f t="shared" si="85"/>
        <v>1</v>
      </c>
      <c r="S200" s="77">
        <f t="shared" si="86"/>
        <v>1</v>
      </c>
      <c r="T200" s="80">
        <f>'Data Export'!Z177</f>
        <v>0</v>
      </c>
      <c r="U200" s="80">
        <f>'Data Export'!AA177</f>
        <v>0.30353429913520813</v>
      </c>
      <c r="V200" s="81">
        <f>'Data Export'!AH177</f>
        <v>11698853</v>
      </c>
      <c r="W200" s="81">
        <f t="shared" si="61"/>
        <v>11698852.776503908</v>
      </c>
      <c r="X200" s="81">
        <f>'Data Export'!AI177</f>
        <v>162.73683166503906</v>
      </c>
      <c r="Y200" s="81">
        <f t="shared" si="62"/>
        <v>60556.002430877685</v>
      </c>
      <c r="Z200" s="81">
        <f>'Data Export'!AJ177</f>
        <v>10689.57421875</v>
      </c>
      <c r="AA200" s="81">
        <f t="shared" si="63"/>
        <v>3977697.4625390628</v>
      </c>
      <c r="AB200" s="81">
        <f>'Data Export'!AO177</f>
        <v>0</v>
      </c>
      <c r="AC200" s="81">
        <f t="shared" si="64"/>
        <v>0</v>
      </c>
      <c r="AD200" s="77">
        <f>'Data Export'!AK177</f>
        <v>458.9</v>
      </c>
      <c r="AE200" s="77">
        <f>'Data Export'!AL177</f>
        <v>428.18</v>
      </c>
      <c r="AF200" s="81">
        <f>'Data Export'!AN177</f>
        <v>31439.232421875</v>
      </c>
      <c r="AG200" s="81">
        <f t="shared" si="65"/>
        <v>18032.498748107908</v>
      </c>
      <c r="AH200" s="80">
        <f t="shared" si="66"/>
        <v>1.7748522389869987</v>
      </c>
      <c r="AI200" s="83">
        <f>'Data Export'!AS177</f>
        <v>392.21</v>
      </c>
      <c r="AJ200" s="84">
        <f t="shared" si="67"/>
        <v>474.54054870605466</v>
      </c>
      <c r="AK200" s="84">
        <f t="shared" si="68"/>
        <v>186.23192741061797</v>
      </c>
      <c r="AL200" s="84">
        <f t="shared" si="69"/>
        <v>7.8526000000000016</v>
      </c>
      <c r="AM200" s="84">
        <f>IF($B$5="No",IF($B$3='Funding Weight Adjustments'!$D$2,$B$14*N200*AI200,IF($B$3='Funding Weight Adjustments'!$E$2,$B$14*N200*AI200,IF($B$3='Funding Weight Adjustments'!$B$2,$B$15*T200*AI200+$B$16*U200*AI200,IF($B$3='Funding Weight Adjustments'!$C$2,$B$15*T200*AI200+$B$16*U200*AI200,IF($B$3='Funding Weight Adjustments'!$H$2,$B$14*N200*AI200,IF($B$3='Funding Weight Adjustments'!$I$2,$B$14*N200*AI200,IF($B$3='Funding Weight Adjustments'!$F$2,$B$15*T200*AI200+$B$16*U200*AI200,IF($B$3='Funding Weight Adjustments'!$G$2,$B$15*T200*AI200+$B$16*U200*AI200)))))))),IF($B$5="Sparsity&lt;100",IF(R200=0,0,IF($B$3='Funding Weight Adjustments'!$D$2,$B$14*N200*AI200,IF($B$3='Funding Weight Adjustments'!$E$2,$B$14*N200*AI200,IF($B$3='Funding Weight Adjustments'!$B$2,$B$15*T200*AI200+$B$16*U200*AI200,IF($B$3='Funding Weight Adjustments'!$C$2,$B$15*T200*AI200+$B$16*U200*AI200,IF($B$3='Funding Weight Adjustments'!$H$2,$B$14*N200*AI200,IF($B$3='Funding Weight Adjustments'!$I$2,$B$14*N200*AI200,IF($B$3='Funding Weight Adjustments'!$F$2,$B$15*T200*AI200+$B$16*U200*AI200,IF($B$3='Funding Weight Adjustments'!$G$2,$B$15*T200*AI200+$B$16*U200*AI200))))))))),IF($B$5="Sparsity&lt;55",IF(S200=0,0,IF($B$3='Funding Weight Adjustments'!$D$2,$B$14*N200*AI200,IF($B$3='Funding Weight Adjustments'!$E$2,$B$14*N200*AI200,IF($B$3='Funding Weight Adjustments'!$B$2,$B$15*T200*AI200+$B$16*U200*AI200,IF($B$3='Funding Weight Adjustments'!$C$2,$B$15*T200*AI200+$B$16*U200*AI200,IF($B$3='Funding Weight Adjustments'!$H$2,$B$14*N200*AI200,IF($B$3='Funding Weight Adjustments'!$I$2,$B$14*N200*AI200,IF($B$3='Funding Weight Adjustments'!$F$2,$B$15*T200*AI200+$B$16*U200*AI200,IF($B$3='Funding Weight Adjustments'!$G$2,$B$15*T200*AI200+$B$16*U200*AI200))))))))))))</f>
        <v>14.285902495658398</v>
      </c>
      <c r="AN200" s="84">
        <f t="shared" si="70"/>
        <v>90.208299999999994</v>
      </c>
      <c r="AO200" s="84">
        <f t="shared" si="87"/>
        <v>773.11927861233107</v>
      </c>
      <c r="AP200" s="84">
        <f t="shared" si="71"/>
        <v>414.50819410673995</v>
      </c>
      <c r="AQ200" s="85">
        <f t="shared" si="72"/>
        <v>18627.26822711874</v>
      </c>
      <c r="AR200" s="86">
        <f t="shared" si="73"/>
        <v>1.8333925420392461</v>
      </c>
      <c r="AS200" s="85">
        <f>IF(AO200="-","-",IF($B$3='Funding Weight Adjustments'!$D$2,AI200*$E$14,IF($B$3='Funding Weight Adjustments'!$E$2,AP200*$E$14,IF($B$3='Funding Weight Adjustments'!$B$2,AI200*$E$14,IF(Simulation!$B$3='Funding Weight Adjustments'!$C$2,AP200*$E$14,IF($B$3='Funding Weight Adjustments'!$H$2,AI200*$E$14,IF($B$3='Funding Weight Adjustments'!$I$2,AP200*$E$14,IF($B$3='Funding Weight Adjustments'!$F$2,AI200*$E$14,IF(Simulation!$B$3='Funding Weight Adjustments'!$G$2,AP200*$E$14)))))))))</f>
        <v>800000.81462600816</v>
      </c>
      <c r="AT200" s="85">
        <f t="shared" si="74"/>
        <v>60556.002430877685</v>
      </c>
      <c r="AU200" s="85">
        <f t="shared" si="75"/>
        <v>0</v>
      </c>
      <c r="AV200" s="85">
        <f>IF(AO200="-","-",IF($B$3='Funding Weight Adjustments'!$D$2,AO200*$E$16,IF($B$3='Funding Weight Adjustments'!$E$2,AO200*$E$16,IF($B$3='Funding Weight Adjustments'!$B$2,AO200*$E$16,IF(Simulation!$B$3='Funding Weight Adjustments'!$C$2,AO200*$E$16,IF($B$3='Funding Weight Adjustments'!$H$2,AO200*$E$16,IF($B$3='Funding Weight Adjustments'!$I$2,AO200*$E$16,IF($B$3='Funding Weight Adjustments'!$F$2,AO200*$E$16,IF(Simulation!$B$3='Funding Weight Adjustments'!$G$2,AO200*$E$16)))))))))</f>
        <v>6653420.0473752692</v>
      </c>
      <c r="AW200" s="85">
        <f t="shared" si="76"/>
        <v>7513976.8644321552</v>
      </c>
      <c r="AX200" s="85">
        <f t="shared" si="77"/>
        <v>2149.9040999328372</v>
      </c>
      <c r="AY200" s="85">
        <f t="shared" si="78"/>
        <v>162.73683166503906</v>
      </c>
      <c r="AZ200" s="85">
        <f t="shared" si="79"/>
        <v>0</v>
      </c>
      <c r="BA200" s="85">
        <f t="shared" si="80"/>
        <v>17880.250590887827</v>
      </c>
      <c r="BB200" s="85">
        <f t="shared" si="81"/>
        <v>20192.891522485705</v>
      </c>
      <c r="BC200" s="85">
        <f t="shared" si="82"/>
        <v>-11246.340899389295</v>
      </c>
      <c r="BD200" s="85">
        <f t="shared" si="83"/>
        <v>8531.2653698287704</v>
      </c>
      <c r="BE200" s="86">
        <f t="shared" si="88"/>
        <v>0.83969147340834349</v>
      </c>
    </row>
    <row r="201" spans="1:57" x14ac:dyDescent="0.3">
      <c r="A201" s="76" t="str">
        <f>'Data Export'!A178</f>
        <v>U006</v>
      </c>
      <c r="B201" s="76" t="str">
        <f>'Data Export'!B178</f>
        <v>Brattleboro UHSD</v>
      </c>
      <c r="C201" s="76" t="str">
        <f>'Data Export'!C178</f>
        <v>48</v>
      </c>
      <c r="D201" s="76" t="str">
        <f>'Data Export'!D178</f>
        <v>Windham Southeast SU</v>
      </c>
      <c r="E201" s="77">
        <f>'Data Export'!E178</f>
        <v>819.2700000000001</v>
      </c>
      <c r="F201" s="78">
        <f>'Data Export'!AU178</f>
        <v>0.35966121969879578</v>
      </c>
      <c r="G201" s="78">
        <f>'Data Export'!AT178</f>
        <v>24.12</v>
      </c>
      <c r="H201" s="79">
        <f>'Data Export'!AR178</f>
        <v>0</v>
      </c>
      <c r="I201" s="79">
        <f t="shared" si="60"/>
        <v>4.0289172363280841</v>
      </c>
      <c r="J201" s="79">
        <f>'Data Export'!AV178</f>
        <v>272.74429321289063</v>
      </c>
      <c r="K201" s="79">
        <f>'Data Export'!AW178</f>
        <v>677.39678955078125</v>
      </c>
      <c r="L201" s="78">
        <f>'Data Export'!J178</f>
        <v>0.14032924175262451</v>
      </c>
      <c r="M201" s="78">
        <f>'Data Export'!K178</f>
        <v>4.2265299707651138E-2</v>
      </c>
      <c r="N201" s="76">
        <f>'Data Export'!L178</f>
        <v>0</v>
      </c>
      <c r="O201" s="77">
        <f>'Data Export'!P178</f>
        <v>0</v>
      </c>
      <c r="P201" s="77">
        <f>'Data Export'!Q178</f>
        <v>0</v>
      </c>
      <c r="Q201" s="77">
        <f>'Data Export'!R178</f>
        <v>0</v>
      </c>
      <c r="R201" s="77">
        <f t="shared" si="85"/>
        <v>0</v>
      </c>
      <c r="S201" s="77">
        <f t="shared" si="86"/>
        <v>0</v>
      </c>
      <c r="T201" s="80">
        <f>'Data Export'!Z178</f>
        <v>0</v>
      </c>
      <c r="U201" s="80">
        <f>'Data Export'!AA178</f>
        <v>0</v>
      </c>
      <c r="V201" s="81">
        <f>'Data Export'!AH178</f>
        <v>25203274</v>
      </c>
      <c r="W201" s="81">
        <f t="shared" si="61"/>
        <v>25359197.138437502</v>
      </c>
      <c r="X201" s="81">
        <f>'Data Export'!AI178</f>
        <v>283.59393310546875</v>
      </c>
      <c r="Y201" s="81">
        <f t="shared" si="62"/>
        <v>232340.00157531741</v>
      </c>
      <c r="Z201" s="81">
        <f>'Data Export'!AJ178</f>
        <v>6461.185546875</v>
      </c>
      <c r="AA201" s="81">
        <f t="shared" si="63"/>
        <v>5293455.4829882821</v>
      </c>
      <c r="AB201" s="81">
        <f>'Data Export'!AO178</f>
        <v>190.31942749023438</v>
      </c>
      <c r="AC201" s="81">
        <f t="shared" si="64"/>
        <v>155922.99735992434</v>
      </c>
      <c r="AD201" s="77">
        <f>'Data Export'!AK178</f>
        <v>1180.02</v>
      </c>
      <c r="AE201" s="77">
        <f>'Data Export'!AL178</f>
        <v>1101.0200000000002</v>
      </c>
      <c r="AF201" s="81">
        <f>'Data Export'!AN178</f>
        <v>30953.40625</v>
      </c>
      <c r="AG201" s="81">
        <f t="shared" si="65"/>
        <v>18224.68407063379</v>
      </c>
      <c r="AH201" s="80">
        <f t="shared" si="66"/>
        <v>1.793768117188365</v>
      </c>
      <c r="AI201" s="83">
        <f>'Data Export'!AS178</f>
        <v>954.17</v>
      </c>
      <c r="AJ201" s="84">
        <f t="shared" si="67"/>
        <v>1152.3805453491209</v>
      </c>
      <c r="AK201" s="84">
        <f t="shared" si="68"/>
        <v>1230.965779717362</v>
      </c>
      <c r="AL201" s="84">
        <f t="shared" si="69"/>
        <v>38.1096</v>
      </c>
      <c r="AM201" s="84">
        <f>IF($B$5="No",IF($B$3='Funding Weight Adjustments'!$D$2,$B$14*N201*AI201,IF($B$3='Funding Weight Adjustments'!$E$2,$B$14*N201*AI201,IF($B$3='Funding Weight Adjustments'!$B$2,$B$15*T201*AI201+$B$16*U201*AI201,IF($B$3='Funding Weight Adjustments'!$C$2,$B$15*T201*AI201+$B$16*U201*AI201,IF($B$3='Funding Weight Adjustments'!$H$2,$B$14*N201*AI201,IF($B$3='Funding Weight Adjustments'!$I$2,$B$14*N201*AI201,IF($B$3='Funding Weight Adjustments'!$F$2,$B$15*T201*AI201+$B$16*U201*AI201,IF($B$3='Funding Weight Adjustments'!$G$2,$B$15*T201*AI201+$B$16*U201*AI201)))))))),IF($B$5="Sparsity&lt;100",IF(R201=0,0,IF($B$3='Funding Weight Adjustments'!$D$2,$B$14*N201*AI201,IF($B$3='Funding Weight Adjustments'!$E$2,$B$14*N201*AI201,IF($B$3='Funding Weight Adjustments'!$B$2,$B$15*T201*AI201+$B$16*U201*AI201,IF($B$3='Funding Weight Adjustments'!$C$2,$B$15*T201*AI201+$B$16*U201*AI201,IF($B$3='Funding Weight Adjustments'!$H$2,$B$14*N201*AI201,IF($B$3='Funding Weight Adjustments'!$I$2,$B$14*N201*AI201,IF($B$3='Funding Weight Adjustments'!$F$2,$B$15*T201*AI201+$B$16*U201*AI201,IF($B$3='Funding Weight Adjustments'!$G$2,$B$15*T201*AI201+$B$16*U201*AI201))))))))),IF($B$5="Sparsity&lt;55",IF(S201=0,0,IF($B$3='Funding Weight Adjustments'!$D$2,$B$14*N201*AI201,IF($B$3='Funding Weight Adjustments'!$E$2,$B$14*N201*AI201,IF($B$3='Funding Weight Adjustments'!$B$2,$B$15*T201*AI201+$B$16*U201*AI201,IF($B$3='Funding Weight Adjustments'!$C$2,$B$15*T201*AI201+$B$16*U201*AI201,IF($B$3='Funding Weight Adjustments'!$H$2,$B$14*N201*AI201,IF($B$3='Funding Weight Adjustments'!$I$2,$B$14*N201*AI201,IF($B$3='Funding Weight Adjustments'!$F$2,$B$15*T201*AI201+$B$16*U201*AI201,IF($B$3='Funding Weight Adjustments'!$G$2,$B$15*T201*AI201+$B$16*U201*AI201))))))))))))</f>
        <v>0</v>
      </c>
      <c r="AN201" s="84">
        <f t="shared" si="70"/>
        <v>0</v>
      </c>
      <c r="AO201" s="84">
        <f t="shared" si="87"/>
        <v>2421.4559250664825</v>
      </c>
      <c r="AP201" s="84">
        <f t="shared" si="71"/>
        <v>1298.2645115381606</v>
      </c>
      <c r="AQ201" s="85">
        <f t="shared" si="72"/>
        <v>15455.819270354765</v>
      </c>
      <c r="AR201" s="86">
        <f t="shared" si="73"/>
        <v>1.5212420541687761</v>
      </c>
      <c r="AS201" s="85">
        <f>IF(AO201="-","-",IF($B$3='Funding Weight Adjustments'!$D$2,AI201*$E$14,IF($B$3='Funding Weight Adjustments'!$E$2,AP201*$E$14,IF($B$3='Funding Weight Adjustments'!$B$2,AI201*$E$14,IF(Simulation!$B$3='Funding Weight Adjustments'!$C$2,AP201*$E$14,IF($B$3='Funding Weight Adjustments'!$H$2,AI201*$E$14,IF($B$3='Funding Weight Adjustments'!$I$2,AP201*$E$14,IF($B$3='Funding Weight Adjustments'!$F$2,AI201*$E$14,IF(Simulation!$B$3='Funding Weight Adjustments'!$G$2,AP201*$E$14)))))))))</f>
        <v>2505650.50726865</v>
      </c>
      <c r="AT201" s="85">
        <f t="shared" si="74"/>
        <v>232340.00157531741</v>
      </c>
      <c r="AU201" s="85">
        <f t="shared" si="75"/>
        <v>155922.99735992434</v>
      </c>
      <c r="AV201" s="85">
        <f>IF(AO201="-","-",IF($B$3='Funding Weight Adjustments'!$D$2,AO201*$E$16,IF($B$3='Funding Weight Adjustments'!$E$2,AO201*$E$16,IF($B$3='Funding Weight Adjustments'!$B$2,AO201*$E$16,IF(Simulation!$B$3='Funding Weight Adjustments'!$C$2,AO201*$E$16,IF($B$3='Funding Weight Adjustments'!$H$2,AO201*$E$16,IF($B$3='Funding Weight Adjustments'!$I$2,AO201*$E$16,IF($B$3='Funding Weight Adjustments'!$F$2,AO201*$E$16,IF(Simulation!$B$3='Funding Weight Adjustments'!$G$2,AO201*$E$16)))))))))</f>
        <v>20838910.426073544</v>
      </c>
      <c r="AW201" s="85">
        <f t="shared" si="76"/>
        <v>23732823.932277434</v>
      </c>
      <c r="AX201" s="85">
        <f t="shared" si="77"/>
        <v>3058.3940669970216</v>
      </c>
      <c r="AY201" s="85">
        <f t="shared" si="78"/>
        <v>283.59393310546875</v>
      </c>
      <c r="AZ201" s="85">
        <f t="shared" si="79"/>
        <v>190.31942749023438</v>
      </c>
      <c r="BA201" s="85">
        <f t="shared" si="80"/>
        <v>25435.949596681854</v>
      </c>
      <c r="BB201" s="85">
        <f t="shared" si="81"/>
        <v>28968.257024274575</v>
      </c>
      <c r="BC201" s="85">
        <f t="shared" si="82"/>
        <v>-1985.1492257254249</v>
      </c>
      <c r="BD201" s="85">
        <f t="shared" si="83"/>
        <v>14203.090576235898</v>
      </c>
      <c r="BE201" s="86">
        <f t="shared" si="88"/>
        <v>1.39794198584999</v>
      </c>
    </row>
    <row r="202" spans="1:57" x14ac:dyDescent="0.3">
      <c r="A202" s="76" t="str">
        <f>'Data Export'!A179</f>
        <v>U007</v>
      </c>
      <c r="B202" s="76" t="str">
        <f>'Data Export'!B179</f>
        <v>Missisquoi UHSD</v>
      </c>
      <c r="C202" s="76" t="str">
        <f>'Data Export'!C179</f>
        <v>21</v>
      </c>
      <c r="D202" s="76" t="str">
        <f>'Data Export'!D179</f>
        <v>Franklin Northwest SU</v>
      </c>
      <c r="E202" s="77">
        <f>'Data Export'!E179</f>
        <v>739.73</v>
      </c>
      <c r="F202" s="78">
        <f>'Data Export'!AU179</f>
        <v>0.22091736302617199</v>
      </c>
      <c r="G202" s="78">
        <f>'Data Export'!AT179</f>
        <v>4.83</v>
      </c>
      <c r="H202" s="79">
        <f>'Data Export'!AR179</f>
        <v>0</v>
      </c>
      <c r="I202" s="79">
        <f t="shared" si="60"/>
        <v>0.49471069335936591</v>
      </c>
      <c r="J202" s="79">
        <f>'Data Export'!AV179</f>
        <v>258.41006469726563</v>
      </c>
      <c r="K202" s="79">
        <f>'Data Export'!AW179</f>
        <v>509.855224609375</v>
      </c>
      <c r="L202" s="78">
        <f>'Data Export'!J179</f>
        <v>0.11348681896924973</v>
      </c>
      <c r="M202" s="78">
        <f>'Data Export'!K179</f>
        <v>3.1741835176944733E-2</v>
      </c>
      <c r="N202" s="76">
        <f>'Data Export'!L179</f>
        <v>0</v>
      </c>
      <c r="O202" s="77">
        <f>'Data Export'!P179</f>
        <v>0</v>
      </c>
      <c r="P202" s="77">
        <f>'Data Export'!Q179</f>
        <v>0</v>
      </c>
      <c r="Q202" s="77">
        <f>'Data Export'!R179</f>
        <v>1</v>
      </c>
      <c r="R202" s="77">
        <f t="shared" si="85"/>
        <v>1</v>
      </c>
      <c r="S202" s="77">
        <f t="shared" si="86"/>
        <v>0</v>
      </c>
      <c r="T202" s="80">
        <f>'Data Export'!Z179</f>
        <v>0</v>
      </c>
      <c r="U202" s="80">
        <f>'Data Export'!AA179</f>
        <v>0</v>
      </c>
      <c r="V202" s="81">
        <f>'Data Export'!AH179</f>
        <v>14649490</v>
      </c>
      <c r="W202" s="81">
        <f t="shared" si="61"/>
        <v>14649490.113261718</v>
      </c>
      <c r="X202" s="81">
        <f>'Data Export'!AI179</f>
        <v>886.6248779296875</v>
      </c>
      <c r="Y202" s="81">
        <f t="shared" si="62"/>
        <v>655863.02095092775</v>
      </c>
      <c r="Z202" s="81">
        <f>'Data Export'!AJ179</f>
        <v>3574.0107421875</v>
      </c>
      <c r="AA202" s="81">
        <f t="shared" si="63"/>
        <v>2643802.9663183596</v>
      </c>
      <c r="AB202" s="81">
        <f>'Data Export'!AO179</f>
        <v>0</v>
      </c>
      <c r="AC202" s="81">
        <f t="shared" si="64"/>
        <v>0</v>
      </c>
      <c r="AD202" s="77">
        <f>'Data Export'!AK179</f>
        <v>917.67000000000007</v>
      </c>
      <c r="AE202" s="77">
        <f>'Data Export'!AL179</f>
        <v>856.23</v>
      </c>
      <c r="AF202" s="81">
        <f>'Data Export'!AN179</f>
        <v>19803.833984375</v>
      </c>
      <c r="AG202" s="81">
        <f t="shared" si="65"/>
        <v>14021.567974660265</v>
      </c>
      <c r="AH202" s="80">
        <f t="shared" si="66"/>
        <v>1.3800755880571127</v>
      </c>
      <c r="AI202" s="83">
        <f>'Data Export'!AS179</f>
        <v>768.76</v>
      </c>
      <c r="AJ202" s="84">
        <f t="shared" si="67"/>
        <v>930.16535980224603</v>
      </c>
      <c r="AK202" s="84">
        <f t="shared" si="68"/>
        <v>610.30434504343395</v>
      </c>
      <c r="AL202" s="84">
        <f t="shared" si="69"/>
        <v>7.6314000000000002</v>
      </c>
      <c r="AM202" s="84">
        <f>IF($B$5="No",IF($B$3='Funding Weight Adjustments'!$D$2,$B$14*N202*AI202,IF($B$3='Funding Weight Adjustments'!$E$2,$B$14*N202*AI202,IF($B$3='Funding Weight Adjustments'!$B$2,$B$15*T202*AI202+$B$16*U202*AI202,IF($B$3='Funding Weight Adjustments'!$C$2,$B$15*T202*AI202+$B$16*U202*AI202,IF($B$3='Funding Weight Adjustments'!$H$2,$B$14*N202*AI202,IF($B$3='Funding Weight Adjustments'!$I$2,$B$14*N202*AI202,IF($B$3='Funding Weight Adjustments'!$F$2,$B$15*T202*AI202+$B$16*U202*AI202,IF($B$3='Funding Weight Adjustments'!$G$2,$B$15*T202*AI202+$B$16*U202*AI202)))))))),IF($B$5="Sparsity&lt;100",IF(R202=0,0,IF($B$3='Funding Weight Adjustments'!$D$2,$B$14*N202*AI202,IF($B$3='Funding Weight Adjustments'!$E$2,$B$14*N202*AI202,IF($B$3='Funding Weight Adjustments'!$B$2,$B$15*T202*AI202+$B$16*U202*AI202,IF($B$3='Funding Weight Adjustments'!$C$2,$B$15*T202*AI202+$B$16*U202*AI202,IF($B$3='Funding Weight Adjustments'!$H$2,$B$14*N202*AI202,IF($B$3='Funding Weight Adjustments'!$I$2,$B$14*N202*AI202,IF($B$3='Funding Weight Adjustments'!$F$2,$B$15*T202*AI202+$B$16*U202*AI202,IF($B$3='Funding Weight Adjustments'!$G$2,$B$15*T202*AI202+$B$16*U202*AI202))))))))),IF($B$5="Sparsity&lt;55",IF(S202=0,0,IF($B$3='Funding Weight Adjustments'!$D$2,$B$14*N202*AI202,IF($B$3='Funding Weight Adjustments'!$E$2,$B$14*N202*AI202,IF($B$3='Funding Weight Adjustments'!$B$2,$B$15*T202*AI202+$B$16*U202*AI202,IF($B$3='Funding Weight Adjustments'!$C$2,$B$15*T202*AI202+$B$16*U202*AI202,IF($B$3='Funding Weight Adjustments'!$H$2,$B$14*N202*AI202,IF($B$3='Funding Weight Adjustments'!$I$2,$B$14*N202*AI202,IF($B$3='Funding Weight Adjustments'!$F$2,$B$15*T202*AI202+$B$16*U202*AI202,IF($B$3='Funding Weight Adjustments'!$G$2,$B$15*T202*AI202+$B$16*U202*AI202))))))))))))</f>
        <v>0</v>
      </c>
      <c r="AN202" s="84">
        <f t="shared" si="70"/>
        <v>84.563599999999994</v>
      </c>
      <c r="AO202" s="84">
        <f t="shared" si="87"/>
        <v>1632.66470484568</v>
      </c>
      <c r="AP202" s="84">
        <f t="shared" si="71"/>
        <v>875.35380000107841</v>
      </c>
      <c r="AQ202" s="85">
        <f t="shared" si="72"/>
        <v>13715.239651588385</v>
      </c>
      <c r="AR202" s="86">
        <f t="shared" si="73"/>
        <v>1.3499251625579118</v>
      </c>
      <c r="AS202" s="85">
        <f>IF(AO202="-","-",IF($B$3='Funding Weight Adjustments'!$D$2,AI202*$E$14,IF($B$3='Funding Weight Adjustments'!$E$2,AP202*$E$14,IF($B$3='Funding Weight Adjustments'!$B$2,AI202*$E$14,IF(Simulation!$B$3='Funding Weight Adjustments'!$C$2,AP202*$E$14,IF($B$3='Funding Weight Adjustments'!$H$2,AI202*$E$14,IF($B$3='Funding Weight Adjustments'!$I$2,AP202*$E$14,IF($B$3='Funding Weight Adjustments'!$F$2,AI202*$E$14,IF(Simulation!$B$3='Funding Weight Adjustments'!$G$2,AP202*$E$14)))))))))</f>
        <v>1689432.8340020813</v>
      </c>
      <c r="AT202" s="85">
        <f t="shared" si="74"/>
        <v>655863.02095092775</v>
      </c>
      <c r="AU202" s="85">
        <f t="shared" si="75"/>
        <v>0</v>
      </c>
      <c r="AV202" s="85">
        <f>IF(AO202="-","-",IF($B$3='Funding Weight Adjustments'!$D$2,AO202*$E$16,IF($B$3='Funding Weight Adjustments'!$E$2,AO202*$E$16,IF($B$3='Funding Weight Adjustments'!$B$2,AO202*$E$16,IF(Simulation!$B$3='Funding Weight Adjustments'!$C$2,AO202*$E$16,IF($B$3='Funding Weight Adjustments'!$H$2,AO202*$E$16,IF($B$3='Funding Weight Adjustments'!$I$2,AO202*$E$16,IF($B$3='Funding Weight Adjustments'!$F$2,AO202*$E$16,IF(Simulation!$B$3='Funding Weight Adjustments'!$G$2,AO202*$E$16)))))))))</f>
        <v>14050618.550555201</v>
      </c>
      <c r="AW202" s="85">
        <f t="shared" si="76"/>
        <v>16395914.405508211</v>
      </c>
      <c r="AX202" s="85">
        <f t="shared" si="77"/>
        <v>2283.8506401012278</v>
      </c>
      <c r="AY202" s="85">
        <f t="shared" si="78"/>
        <v>886.6248779296875</v>
      </c>
      <c r="AZ202" s="85">
        <f t="shared" si="79"/>
        <v>0</v>
      </c>
      <c r="BA202" s="85">
        <f t="shared" si="80"/>
        <v>18994.252701060119</v>
      </c>
      <c r="BB202" s="85">
        <f t="shared" si="81"/>
        <v>22164.728219091034</v>
      </c>
      <c r="BC202" s="85">
        <f t="shared" si="82"/>
        <v>2360.8942347160337</v>
      </c>
      <c r="BD202" s="85">
        <f t="shared" si="83"/>
        <v>15710.346421267503</v>
      </c>
      <c r="BE202" s="86">
        <f t="shared" si="88"/>
        <v>1.5462939391011321</v>
      </c>
    </row>
    <row r="203" spans="1:57" x14ac:dyDescent="0.3">
      <c r="A203" s="76" t="str">
        <f>'Data Export'!A180</f>
        <v>U014</v>
      </c>
      <c r="B203" s="76" t="str">
        <f>'Data Export'!B180</f>
        <v>Mt. Anthony UHSD</v>
      </c>
      <c r="C203" s="76" t="str">
        <f>'Data Export'!C180</f>
        <v>5</v>
      </c>
      <c r="D203" s="76" t="str">
        <f>'Data Export'!D180</f>
        <v>Southwest Vermont SU</v>
      </c>
      <c r="E203" s="77">
        <f>'Data Export'!E180</f>
        <v>1450.57</v>
      </c>
      <c r="F203" s="78">
        <f>'Data Export'!AU180</f>
        <v>0.35334164260550294</v>
      </c>
      <c r="G203" s="78">
        <f>'Data Export'!AT180</f>
        <v>5.8999999999999995</v>
      </c>
      <c r="H203" s="79">
        <f>'Data Export'!AR180</f>
        <v>0</v>
      </c>
      <c r="I203" s="79">
        <f t="shared" si="60"/>
        <v>-5.6152343859139364E-5</v>
      </c>
      <c r="J203" s="79">
        <f>'Data Export'!AV180</f>
        <v>571.29559326171875</v>
      </c>
      <c r="K203" s="79">
        <f>'Data Export'!AW180</f>
        <v>907.574462890625</v>
      </c>
      <c r="L203" s="78">
        <f>'Data Export'!J180</f>
        <v>0.1865072101354599</v>
      </c>
      <c r="M203" s="78">
        <f>'Data Export'!K180</f>
        <v>3.8853913545608521E-2</v>
      </c>
      <c r="N203" s="76">
        <f>'Data Export'!L180</f>
        <v>0</v>
      </c>
      <c r="O203" s="77">
        <f>'Data Export'!P180</f>
        <v>0</v>
      </c>
      <c r="P203" s="77">
        <f>'Data Export'!Q180</f>
        <v>0</v>
      </c>
      <c r="Q203" s="77">
        <f>'Data Export'!R180</f>
        <v>0</v>
      </c>
      <c r="R203" s="77">
        <f t="shared" si="85"/>
        <v>0</v>
      </c>
      <c r="S203" s="77">
        <f t="shared" si="86"/>
        <v>0</v>
      </c>
      <c r="T203" s="80">
        <f>'Data Export'!Z180</f>
        <v>0</v>
      </c>
      <c r="U203" s="80">
        <f>'Data Export'!AA180</f>
        <v>0</v>
      </c>
      <c r="V203" s="81">
        <f>'Data Export'!AH180</f>
        <v>26578116</v>
      </c>
      <c r="W203" s="81">
        <f t="shared" si="61"/>
        <v>26793739.119296875</v>
      </c>
      <c r="X203" s="81">
        <f>'Data Export'!AI180</f>
        <v>0</v>
      </c>
      <c r="Y203" s="81">
        <f t="shared" si="62"/>
        <v>0</v>
      </c>
      <c r="Z203" s="81">
        <f>'Data Export'!AJ180</f>
        <v>1643.6484375</v>
      </c>
      <c r="AA203" s="81">
        <f t="shared" si="63"/>
        <v>2384227.1139843748</v>
      </c>
      <c r="AB203" s="81">
        <f>'Data Export'!AO180</f>
        <v>148.64707946777344</v>
      </c>
      <c r="AC203" s="81">
        <f t="shared" si="64"/>
        <v>215622.9940635681</v>
      </c>
      <c r="AD203" s="77">
        <f>'Data Export'!AK180</f>
        <v>1801.3100000000002</v>
      </c>
      <c r="AE203" s="77">
        <f>'Data Export'!AL180</f>
        <v>1680.7099999999998</v>
      </c>
      <c r="AF203" s="81">
        <f>'Data Export'!AN180</f>
        <v>18471.1796875</v>
      </c>
      <c r="AG203" s="81">
        <f t="shared" si="65"/>
        <v>14523.333594321746</v>
      </c>
      <c r="AH203" s="80">
        <f t="shared" si="66"/>
        <v>1.4294619679450538</v>
      </c>
      <c r="AI203" s="83">
        <f>'Data Export'!AS180</f>
        <v>1478.87</v>
      </c>
      <c r="AJ203" s="84">
        <f t="shared" si="67"/>
        <v>1791.7828790283202</v>
      </c>
      <c r="AK203" s="84">
        <f t="shared" si="68"/>
        <v>1880.3411718348032</v>
      </c>
      <c r="AL203" s="84">
        <f t="shared" si="69"/>
        <v>9.3219999999999992</v>
      </c>
      <c r="AM203" s="84">
        <f>IF($B$5="No",IF($B$3='Funding Weight Adjustments'!$D$2,$B$14*N203*AI203,IF($B$3='Funding Weight Adjustments'!$E$2,$B$14*N203*AI203,IF($B$3='Funding Weight Adjustments'!$B$2,$B$15*T203*AI203+$B$16*U203*AI203,IF($B$3='Funding Weight Adjustments'!$C$2,$B$15*T203*AI203+$B$16*U203*AI203,IF($B$3='Funding Weight Adjustments'!$H$2,$B$14*N203*AI203,IF($B$3='Funding Weight Adjustments'!$I$2,$B$14*N203*AI203,IF($B$3='Funding Weight Adjustments'!$F$2,$B$15*T203*AI203+$B$16*U203*AI203,IF($B$3='Funding Weight Adjustments'!$G$2,$B$15*T203*AI203+$B$16*U203*AI203)))))))),IF($B$5="Sparsity&lt;100",IF(R203=0,0,IF($B$3='Funding Weight Adjustments'!$D$2,$B$14*N203*AI203,IF($B$3='Funding Weight Adjustments'!$E$2,$B$14*N203*AI203,IF($B$3='Funding Weight Adjustments'!$B$2,$B$15*T203*AI203+$B$16*U203*AI203,IF($B$3='Funding Weight Adjustments'!$C$2,$B$15*T203*AI203+$B$16*U203*AI203,IF($B$3='Funding Weight Adjustments'!$H$2,$B$14*N203*AI203,IF($B$3='Funding Weight Adjustments'!$I$2,$B$14*N203*AI203,IF($B$3='Funding Weight Adjustments'!$F$2,$B$15*T203*AI203+$B$16*U203*AI203,IF($B$3='Funding Weight Adjustments'!$G$2,$B$15*T203*AI203+$B$16*U203*AI203))))))))),IF($B$5="Sparsity&lt;55",IF(S203=0,0,IF($B$3='Funding Weight Adjustments'!$D$2,$B$14*N203*AI203,IF($B$3='Funding Weight Adjustments'!$E$2,$B$14*N203*AI203,IF($B$3='Funding Weight Adjustments'!$B$2,$B$15*T203*AI203+$B$16*U203*AI203,IF($B$3='Funding Weight Adjustments'!$C$2,$B$15*T203*AI203+$B$16*U203*AI203,IF($B$3='Funding Weight Adjustments'!$H$2,$B$14*N203*AI203,IF($B$3='Funding Weight Adjustments'!$I$2,$B$14*N203*AI203,IF($B$3='Funding Weight Adjustments'!$F$2,$B$15*T203*AI203+$B$16*U203*AI203,IF($B$3='Funding Weight Adjustments'!$G$2,$B$15*T203*AI203+$B$16*U203*AI203))))))))))))</f>
        <v>0</v>
      </c>
      <c r="AN203" s="84">
        <f t="shared" si="70"/>
        <v>0</v>
      </c>
      <c r="AO203" s="84">
        <f t="shared" si="87"/>
        <v>3681.4460508631237</v>
      </c>
      <c r="AP203" s="84">
        <f t="shared" si="71"/>
        <v>1973.8086948027683</v>
      </c>
      <c r="AQ203" s="85">
        <f t="shared" si="72"/>
        <v>12366.706089392115</v>
      </c>
      <c r="AR203" s="86">
        <f t="shared" si="73"/>
        <v>1.2171954812393815</v>
      </c>
      <c r="AS203" s="85">
        <f>IF(AO203="-","-",IF($B$3='Funding Weight Adjustments'!$D$2,AI203*$E$14,IF($B$3='Funding Weight Adjustments'!$E$2,AP203*$E$14,IF($B$3='Funding Weight Adjustments'!$B$2,AI203*$E$14,IF(Simulation!$B$3='Funding Weight Adjustments'!$C$2,AP203*$E$14,IF($B$3='Funding Weight Adjustments'!$H$2,AI203*$E$14,IF($B$3='Funding Weight Adjustments'!$I$2,AP203*$E$14,IF($B$3='Funding Weight Adjustments'!$F$2,AI203*$E$14,IF(Simulation!$B$3='Funding Weight Adjustments'!$G$2,AP203*$E$14)))))))))</f>
        <v>3809450.7809693427</v>
      </c>
      <c r="AT203" s="85">
        <f t="shared" si="74"/>
        <v>0</v>
      </c>
      <c r="AU203" s="85">
        <f t="shared" si="75"/>
        <v>215622.9940635681</v>
      </c>
      <c r="AV203" s="85">
        <f>IF(AO203="-","-",IF($B$3='Funding Weight Adjustments'!$D$2,AO203*$E$16,IF($B$3='Funding Weight Adjustments'!$E$2,AO203*$E$16,IF($B$3='Funding Weight Adjustments'!$B$2,AO203*$E$16,IF(Simulation!$B$3='Funding Weight Adjustments'!$C$2,AO203*$E$16,IF($B$3='Funding Weight Adjustments'!$H$2,AO203*$E$16,IF($B$3='Funding Weight Adjustments'!$I$2,AO203*$E$16,IF($B$3='Funding Weight Adjustments'!$F$2,AO203*$E$16,IF(Simulation!$B$3='Funding Weight Adjustments'!$G$2,AO203*$E$16)))))))))</f>
        <v>31682312.982943308</v>
      </c>
      <c r="AW203" s="85">
        <f t="shared" si="76"/>
        <v>35707386.757976219</v>
      </c>
      <c r="AX203" s="85">
        <f t="shared" si="77"/>
        <v>2626.1750766728546</v>
      </c>
      <c r="AY203" s="85">
        <f t="shared" si="78"/>
        <v>0</v>
      </c>
      <c r="AZ203" s="85">
        <f t="shared" si="79"/>
        <v>148.64707946777344</v>
      </c>
      <c r="BA203" s="85">
        <f t="shared" si="80"/>
        <v>21841.285138216914</v>
      </c>
      <c r="BB203" s="85">
        <f t="shared" si="81"/>
        <v>24616.107294357542</v>
      </c>
      <c r="BC203" s="85">
        <f t="shared" si="82"/>
        <v>6144.9276068575418</v>
      </c>
      <c r="BD203" s="85">
        <f t="shared" si="83"/>
        <v>16882.669395334506</v>
      </c>
      <c r="BE203" s="86">
        <f t="shared" si="88"/>
        <v>1.6616800585959159</v>
      </c>
    </row>
    <row r="204" spans="1:57" x14ac:dyDescent="0.3">
      <c r="A204" s="76" t="str">
        <f>'Data Export'!A181</f>
        <v>U016</v>
      </c>
      <c r="B204" s="76" t="str">
        <f>'Data Export'!B181</f>
        <v>Fair Haven UHSD</v>
      </c>
      <c r="C204" s="76" t="str">
        <f>'Data Export'!C181</f>
        <v>4</v>
      </c>
      <c r="D204" s="76" t="str">
        <f>'Data Export'!D181</f>
        <v>Addison-Rutland SU</v>
      </c>
      <c r="E204" s="77">
        <f>'Data Export'!E181</f>
        <v>375.31</v>
      </c>
      <c r="F204" s="78">
        <f>'Data Export'!AU181</f>
        <v>0.2674019908301159</v>
      </c>
      <c r="G204" s="78">
        <f>'Data Export'!AT181</f>
        <v>0.95</v>
      </c>
      <c r="H204" s="79">
        <f>'Data Export'!AR181</f>
        <v>0</v>
      </c>
      <c r="I204" s="79">
        <f t="shared" si="60"/>
        <v>6.1035156022626325E-6</v>
      </c>
      <c r="J204" s="79">
        <f>'Data Export'!AV181</f>
        <v>0</v>
      </c>
      <c r="K204" s="79">
        <f>'Data Export'!AW181</f>
        <v>414.39999389648438</v>
      </c>
      <c r="L204" s="78">
        <f>'Data Export'!J181</f>
        <v>0.11411913484334946</v>
      </c>
      <c r="M204" s="78">
        <f>'Data Export'!K181</f>
        <v>3.5260055214166641E-2</v>
      </c>
      <c r="N204" s="76">
        <f>'Data Export'!L181</f>
        <v>0</v>
      </c>
      <c r="O204" s="77">
        <f>'Data Export'!P181</f>
        <v>0</v>
      </c>
      <c r="P204" s="77">
        <f>'Data Export'!Q181</f>
        <v>1</v>
      </c>
      <c r="Q204" s="77">
        <f>'Data Export'!R181</f>
        <v>0</v>
      </c>
      <c r="R204" s="77">
        <f t="shared" si="85"/>
        <v>1</v>
      </c>
      <c r="S204" s="77">
        <f t="shared" si="86"/>
        <v>1</v>
      </c>
      <c r="T204" s="80">
        <f>'Data Export'!Z181</f>
        <v>0</v>
      </c>
      <c r="U204" s="80">
        <f>'Data Export'!AA181</f>
        <v>0</v>
      </c>
      <c r="V204" s="81">
        <f>'Data Export'!AH181</f>
        <v>7851980</v>
      </c>
      <c r="W204" s="81">
        <f t="shared" si="61"/>
        <v>7851979.9934570314</v>
      </c>
      <c r="X204" s="81">
        <f>'Data Export'!AI181</f>
        <v>0</v>
      </c>
      <c r="Y204" s="81">
        <f t="shared" si="62"/>
        <v>0</v>
      </c>
      <c r="Z204" s="81">
        <f>'Data Export'!AJ181</f>
        <v>2212.037109375</v>
      </c>
      <c r="AA204" s="81">
        <f t="shared" si="63"/>
        <v>830199.64751953131</v>
      </c>
      <c r="AB204" s="81">
        <f>'Data Export'!AO181</f>
        <v>0</v>
      </c>
      <c r="AC204" s="81">
        <f t="shared" si="64"/>
        <v>0</v>
      </c>
      <c r="AD204" s="77">
        <f>'Data Export'!AK181</f>
        <v>499.81</v>
      </c>
      <c r="AE204" s="77">
        <f>'Data Export'!AL181</f>
        <v>466.34999999999997</v>
      </c>
      <c r="AF204" s="81">
        <f>'Data Export'!AN181</f>
        <v>20921.318359375</v>
      </c>
      <c r="AG204" s="81">
        <f t="shared" si="65"/>
        <v>15056.889344778599</v>
      </c>
      <c r="AH204" s="80">
        <f t="shared" si="66"/>
        <v>1.481977297714429</v>
      </c>
      <c r="AI204" s="83">
        <f>'Data Export'!AS181</f>
        <v>414.4</v>
      </c>
      <c r="AJ204" s="84">
        <f t="shared" si="67"/>
        <v>497.27999877929682</v>
      </c>
      <c r="AK204" s="84">
        <f t="shared" si="68"/>
        <v>394.93177517053732</v>
      </c>
      <c r="AL204" s="84">
        <f t="shared" si="69"/>
        <v>1.5009999999999999</v>
      </c>
      <c r="AM204" s="84">
        <f>IF($B$5="No",IF($B$3='Funding Weight Adjustments'!$D$2,$B$14*N204*AI204,IF($B$3='Funding Weight Adjustments'!$E$2,$B$14*N204*AI204,IF($B$3='Funding Weight Adjustments'!$B$2,$B$15*T204*AI204+$B$16*U204*AI204,IF($B$3='Funding Weight Adjustments'!$C$2,$B$15*T204*AI204+$B$16*U204*AI204,IF($B$3='Funding Weight Adjustments'!$H$2,$B$14*N204*AI204,IF($B$3='Funding Weight Adjustments'!$I$2,$B$14*N204*AI204,IF($B$3='Funding Weight Adjustments'!$F$2,$B$15*T204*AI204+$B$16*U204*AI204,IF($B$3='Funding Weight Adjustments'!$G$2,$B$15*T204*AI204+$B$16*U204*AI204)))))))),IF($B$5="Sparsity&lt;100",IF(R204=0,0,IF($B$3='Funding Weight Adjustments'!$D$2,$B$14*N204*AI204,IF($B$3='Funding Weight Adjustments'!$E$2,$B$14*N204*AI204,IF($B$3='Funding Weight Adjustments'!$B$2,$B$15*T204*AI204+$B$16*U204*AI204,IF($B$3='Funding Weight Adjustments'!$C$2,$B$15*T204*AI204+$B$16*U204*AI204,IF($B$3='Funding Weight Adjustments'!$H$2,$B$14*N204*AI204,IF($B$3='Funding Weight Adjustments'!$I$2,$B$14*N204*AI204,IF($B$3='Funding Weight Adjustments'!$F$2,$B$15*T204*AI204+$B$16*U204*AI204,IF($B$3='Funding Weight Adjustments'!$G$2,$B$15*T204*AI204+$B$16*U204*AI204))))))))),IF($B$5="Sparsity&lt;55",IF(S204=0,0,IF($B$3='Funding Weight Adjustments'!$D$2,$B$14*N204*AI204,IF($B$3='Funding Weight Adjustments'!$E$2,$B$14*N204*AI204,IF($B$3='Funding Weight Adjustments'!$B$2,$B$15*T204*AI204+$B$16*U204*AI204,IF($B$3='Funding Weight Adjustments'!$C$2,$B$15*T204*AI204+$B$16*U204*AI204,IF($B$3='Funding Weight Adjustments'!$H$2,$B$14*N204*AI204,IF($B$3='Funding Weight Adjustments'!$I$2,$B$14*N204*AI204,IF($B$3='Funding Weight Adjustments'!$F$2,$B$15*T204*AI204+$B$16*U204*AI204,IF($B$3='Funding Weight Adjustments'!$G$2,$B$15*T204*AI204+$B$16*U204*AI204))))))))))))</f>
        <v>0</v>
      </c>
      <c r="AN204" s="84">
        <f t="shared" si="70"/>
        <v>70.448000000000008</v>
      </c>
      <c r="AO204" s="84">
        <f t="shared" si="87"/>
        <v>964.16077394983415</v>
      </c>
      <c r="AP204" s="84">
        <f t="shared" si="71"/>
        <v>516.93516420368837</v>
      </c>
      <c r="AQ204" s="85">
        <f t="shared" si="72"/>
        <v>13583.483640069613</v>
      </c>
      <c r="AR204" s="86">
        <f t="shared" si="73"/>
        <v>1.336957051187954</v>
      </c>
      <c r="AS204" s="85">
        <f>IF(AO204="-","-",IF($B$3='Funding Weight Adjustments'!$D$2,AI204*$E$14,IF($B$3='Funding Weight Adjustments'!$E$2,AP204*$E$14,IF($B$3='Funding Weight Adjustments'!$B$2,AI204*$E$14,IF(Simulation!$B$3='Funding Weight Adjustments'!$C$2,AP204*$E$14,IF($B$3='Funding Weight Adjustments'!$H$2,AI204*$E$14,IF($B$3='Funding Weight Adjustments'!$I$2,AP204*$E$14,IF($B$3='Funding Weight Adjustments'!$F$2,AI204*$E$14,IF(Simulation!$B$3='Funding Weight Adjustments'!$G$2,AP204*$E$14)))))))))</f>
        <v>997684.86691311852</v>
      </c>
      <c r="AT204" s="85">
        <f t="shared" si="74"/>
        <v>0</v>
      </c>
      <c r="AU204" s="85">
        <f t="shared" si="75"/>
        <v>0</v>
      </c>
      <c r="AV204" s="85">
        <f>IF(AO204="-","-",IF($B$3='Funding Weight Adjustments'!$D$2,AO204*$E$16,IF($B$3='Funding Weight Adjustments'!$E$2,AO204*$E$16,IF($B$3='Funding Weight Adjustments'!$B$2,AO204*$E$16,IF(Simulation!$B$3='Funding Weight Adjustments'!$C$2,AO204*$E$16,IF($B$3='Funding Weight Adjustments'!$H$2,AO204*$E$16,IF($B$3='Funding Weight Adjustments'!$I$2,AO204*$E$16,IF($B$3='Funding Weight Adjustments'!$F$2,AO204*$E$16,IF(Simulation!$B$3='Funding Weight Adjustments'!$G$2,AO204*$E$16)))))))))</f>
        <v>8297512.1688918192</v>
      </c>
      <c r="AW204" s="85">
        <f t="shared" si="76"/>
        <v>9295197.0358049385</v>
      </c>
      <c r="AX204" s="85">
        <f t="shared" si="77"/>
        <v>2658.2954541928498</v>
      </c>
      <c r="AY204" s="85">
        <f t="shared" si="78"/>
        <v>0</v>
      </c>
      <c r="AZ204" s="85">
        <f t="shared" si="79"/>
        <v>0</v>
      </c>
      <c r="BA204" s="85">
        <f t="shared" si="80"/>
        <v>22108.422820846285</v>
      </c>
      <c r="BB204" s="85">
        <f t="shared" si="81"/>
        <v>24766.718275039137</v>
      </c>
      <c r="BC204" s="85">
        <f t="shared" si="82"/>
        <v>3845.3999156641366</v>
      </c>
      <c r="BD204" s="85">
        <f t="shared" si="83"/>
        <v>16375.356088079816</v>
      </c>
      <c r="BE204" s="86">
        <f t="shared" si="88"/>
        <v>1.6117476464645488</v>
      </c>
    </row>
    <row r="205" spans="1:57" x14ac:dyDescent="0.3">
      <c r="A205" s="76" t="str">
        <f>'Data Export'!A182</f>
        <v>U021</v>
      </c>
      <c r="B205" s="76" t="str">
        <f>'Data Export'!B182</f>
        <v>Blue Mountain USD</v>
      </c>
      <c r="C205" s="76" t="str">
        <f>'Data Export'!C182</f>
        <v>57</v>
      </c>
      <c r="D205" s="76" t="str">
        <f>'Data Export'!D182</f>
        <v>Blue Mountain Union SD</v>
      </c>
      <c r="E205" s="77">
        <f>'Data Export'!E182</f>
        <v>415.40000000000003</v>
      </c>
      <c r="F205" s="78">
        <f>'Data Export'!AU182</f>
        <v>0.21660478858637966</v>
      </c>
      <c r="G205" s="78">
        <f>'Data Export'!AT182</f>
        <v>6</v>
      </c>
      <c r="H205" s="79">
        <f>'Data Export'!AR182</f>
        <v>34.79</v>
      </c>
      <c r="I205" s="79">
        <f t="shared" si="60"/>
        <v>170.29272064208985</v>
      </c>
      <c r="J205" s="79">
        <f>'Data Export'!AV182</f>
        <v>93.390701293945313</v>
      </c>
      <c r="K205" s="79">
        <f>'Data Export'!AW182</f>
        <v>106.65657806396484</v>
      </c>
      <c r="L205" s="78">
        <f>'Data Export'!J182</f>
        <v>0.14027680456638336</v>
      </c>
      <c r="M205" s="78">
        <f>'Data Export'!K182</f>
        <v>7.2902455925941467E-2</v>
      </c>
      <c r="N205" s="76">
        <f>'Data Export'!L182</f>
        <v>0</v>
      </c>
      <c r="O205" s="77">
        <f>'Data Export'!P182</f>
        <v>1</v>
      </c>
      <c r="P205" s="77">
        <f>'Data Export'!Q182</f>
        <v>0</v>
      </c>
      <c r="Q205" s="77">
        <f>'Data Export'!R182</f>
        <v>0</v>
      </c>
      <c r="R205" s="77">
        <f t="shared" si="85"/>
        <v>1</v>
      </c>
      <c r="S205" s="77">
        <f t="shared" si="86"/>
        <v>1</v>
      </c>
      <c r="T205" s="80">
        <f>'Data Export'!Z182</f>
        <v>0</v>
      </c>
      <c r="U205" s="80">
        <f>'Data Export'!AA182</f>
        <v>0</v>
      </c>
      <c r="V205" s="81">
        <f>'Data Export'!AH182</f>
        <v>8285499.5</v>
      </c>
      <c r="W205" s="81">
        <f t="shared" si="61"/>
        <v>8404844.181640625</v>
      </c>
      <c r="X205" s="81">
        <f>'Data Export'!AI182</f>
        <v>1251.116943359375</v>
      </c>
      <c r="Y205" s="81">
        <f t="shared" si="62"/>
        <v>519713.97827148443</v>
      </c>
      <c r="Z205" s="81">
        <f>'Data Export'!AJ182</f>
        <v>4529.5068359375</v>
      </c>
      <c r="AA205" s="81">
        <f t="shared" si="63"/>
        <v>1881557.1396484377</v>
      </c>
      <c r="AB205" s="81">
        <f>'Data Export'!AO182</f>
        <v>287.3013916015625</v>
      </c>
      <c r="AC205" s="81">
        <f t="shared" si="64"/>
        <v>119344.99807128907</v>
      </c>
      <c r="AD205" s="77">
        <f>'Data Export'!AK182</f>
        <v>430.33</v>
      </c>
      <c r="AE205" s="77">
        <f>'Data Export'!AL182</f>
        <v>401.52</v>
      </c>
      <c r="AF205" s="81">
        <f>'Data Export'!AN182</f>
        <v>20233.134765625</v>
      </c>
      <c r="AG205" s="81">
        <f t="shared" si="65"/>
        <v>16246.480977266856</v>
      </c>
      <c r="AH205" s="80">
        <f t="shared" si="66"/>
        <v>1.5990630883136669</v>
      </c>
      <c r="AI205" s="83">
        <f>'Data Export'!AS182</f>
        <v>405.13</v>
      </c>
      <c r="AJ205" s="84">
        <f t="shared" si="67"/>
        <v>429.15457691040035</v>
      </c>
      <c r="AK205" s="84">
        <f t="shared" si="68"/>
        <v>276.0821011155868</v>
      </c>
      <c r="AL205" s="84">
        <f t="shared" si="69"/>
        <v>9.48</v>
      </c>
      <c r="AM205" s="84">
        <f>IF($B$5="No",IF($B$3='Funding Weight Adjustments'!$D$2,$B$14*N205*AI205,IF($B$3='Funding Weight Adjustments'!$E$2,$B$14*N205*AI205,IF($B$3='Funding Weight Adjustments'!$B$2,$B$15*T205*AI205+$B$16*U205*AI205,IF($B$3='Funding Weight Adjustments'!$C$2,$B$15*T205*AI205+$B$16*U205*AI205,IF($B$3='Funding Weight Adjustments'!$H$2,$B$14*N205*AI205,IF($B$3='Funding Weight Adjustments'!$I$2,$B$14*N205*AI205,IF($B$3='Funding Weight Adjustments'!$F$2,$B$15*T205*AI205+$B$16*U205*AI205,IF($B$3='Funding Weight Adjustments'!$G$2,$B$15*T205*AI205+$B$16*U205*AI205)))))))),IF($B$5="Sparsity&lt;100",IF(R205=0,0,IF($B$3='Funding Weight Adjustments'!$D$2,$B$14*N205*AI205,IF($B$3='Funding Weight Adjustments'!$E$2,$B$14*N205*AI205,IF($B$3='Funding Weight Adjustments'!$B$2,$B$15*T205*AI205+$B$16*U205*AI205,IF($B$3='Funding Weight Adjustments'!$C$2,$B$15*T205*AI205+$B$16*U205*AI205,IF($B$3='Funding Weight Adjustments'!$H$2,$B$14*N205*AI205,IF($B$3='Funding Weight Adjustments'!$I$2,$B$14*N205*AI205,IF($B$3='Funding Weight Adjustments'!$F$2,$B$15*T205*AI205+$B$16*U205*AI205,IF($B$3='Funding Weight Adjustments'!$G$2,$B$15*T205*AI205+$B$16*U205*AI205))))))))),IF($B$5="Sparsity&lt;55",IF(S205=0,0,IF($B$3='Funding Weight Adjustments'!$D$2,$B$14*N205*AI205,IF($B$3='Funding Weight Adjustments'!$E$2,$B$14*N205*AI205,IF($B$3='Funding Weight Adjustments'!$B$2,$B$15*T205*AI205+$B$16*U205*AI205,IF($B$3='Funding Weight Adjustments'!$C$2,$B$15*T205*AI205+$B$16*U205*AI205,IF($B$3='Funding Weight Adjustments'!$H$2,$B$14*N205*AI205,IF($B$3='Funding Weight Adjustments'!$I$2,$B$14*N205*AI205,IF($B$3='Funding Weight Adjustments'!$F$2,$B$15*T205*AI205+$B$16*U205*AI205,IF($B$3='Funding Weight Adjustments'!$G$2,$B$15*T205*AI205+$B$16*U205*AI205))))))))))))</f>
        <v>0</v>
      </c>
      <c r="AN205" s="84">
        <f t="shared" si="70"/>
        <v>93.179900000000004</v>
      </c>
      <c r="AO205" s="84">
        <f t="shared" si="87"/>
        <v>807.8965780259872</v>
      </c>
      <c r="AP205" s="84">
        <f t="shared" si="71"/>
        <v>433.15405636196436</v>
      </c>
      <c r="AQ205" s="85">
        <f t="shared" si="72"/>
        <v>15059.969879494825</v>
      </c>
      <c r="AR205" s="86">
        <f t="shared" si="73"/>
        <v>1.4822804999502781</v>
      </c>
      <c r="AS205" s="85">
        <f>IF(AO205="-","-",IF($B$3='Funding Weight Adjustments'!$D$2,AI205*$E$14,IF($B$3='Funding Weight Adjustments'!$E$2,AP205*$E$14,IF($B$3='Funding Weight Adjustments'!$B$2,AI205*$E$14,IF(Simulation!$B$3='Funding Weight Adjustments'!$C$2,AP205*$E$14,IF($B$3='Funding Weight Adjustments'!$H$2,AI205*$E$14,IF($B$3='Funding Weight Adjustments'!$I$2,AP205*$E$14,IF($B$3='Funding Weight Adjustments'!$F$2,AI205*$E$14,IF(Simulation!$B$3='Funding Weight Adjustments'!$G$2,AP205*$E$14)))))))))</f>
        <v>835987.32877859124</v>
      </c>
      <c r="AT205" s="85">
        <f t="shared" si="74"/>
        <v>519713.97827148443</v>
      </c>
      <c r="AU205" s="85">
        <f t="shared" si="75"/>
        <v>119344.99807128907</v>
      </c>
      <c r="AV205" s="85">
        <f>IF(AO205="-","-",IF($B$3='Funding Weight Adjustments'!$D$2,AO205*$E$16,IF($B$3='Funding Weight Adjustments'!$E$2,AO205*$E$16,IF($B$3='Funding Weight Adjustments'!$B$2,AO205*$E$16,IF(Simulation!$B$3='Funding Weight Adjustments'!$C$2,AO205*$E$16,IF($B$3='Funding Weight Adjustments'!$H$2,AO205*$E$16,IF($B$3='Funding Weight Adjustments'!$I$2,AO205*$E$16,IF($B$3='Funding Weight Adjustments'!$F$2,AO205*$E$16,IF(Simulation!$B$3='Funding Weight Adjustments'!$G$2,AO205*$E$16)))))))))</f>
        <v>6952711.4859844698</v>
      </c>
      <c r="AW205" s="85">
        <f t="shared" si="76"/>
        <v>8427757.7911058348</v>
      </c>
      <c r="AX205" s="85">
        <f t="shared" si="77"/>
        <v>2012.4875512243409</v>
      </c>
      <c r="AY205" s="85">
        <f t="shared" si="78"/>
        <v>1251.116943359375</v>
      </c>
      <c r="AZ205" s="85">
        <f t="shared" si="79"/>
        <v>287.3013916015625</v>
      </c>
      <c r="BA205" s="85">
        <f t="shared" si="80"/>
        <v>16737.389229620774</v>
      </c>
      <c r="BB205" s="85">
        <f t="shared" si="81"/>
        <v>20288.295115806053</v>
      </c>
      <c r="BC205" s="85">
        <f t="shared" si="82"/>
        <v>55.160350181053218</v>
      </c>
      <c r="BD205" s="85">
        <f t="shared" si="83"/>
        <v>15112.869325150858</v>
      </c>
      <c r="BE205" s="86">
        <f t="shared" si="88"/>
        <v>1.4874871383022497</v>
      </c>
    </row>
    <row r="206" spans="1:57" x14ac:dyDescent="0.3">
      <c r="A206" s="76" t="str">
        <f>'Data Export'!A183</f>
        <v>U022A</v>
      </c>
      <c r="B206" s="76" t="str">
        <f>'Data Export'!B183</f>
        <v>North Country Jr UHSD</v>
      </c>
      <c r="C206" s="76" t="str">
        <f>'Data Export'!C183</f>
        <v>31</v>
      </c>
      <c r="D206" s="76" t="str">
        <f>'Data Export'!D183</f>
        <v>North Country SU</v>
      </c>
      <c r="E206" s="77">
        <f>'Data Export'!E183</f>
        <v>196.26</v>
      </c>
      <c r="F206" s="78">
        <f>'Data Export'!AU183</f>
        <v>0.28774841650883148</v>
      </c>
      <c r="G206" s="78">
        <f>'Data Export'!AT183</f>
        <v>0</v>
      </c>
      <c r="H206" s="79">
        <f>'Data Export'!AR183</f>
        <v>0</v>
      </c>
      <c r="I206" s="79">
        <f t="shared" si="60"/>
        <v>1.2207030977151589E-6</v>
      </c>
      <c r="J206" s="79">
        <f>'Data Export'!AV183</f>
        <v>227.02999877929688</v>
      </c>
      <c r="K206" s="79">
        <f>'Data Export'!AW183</f>
        <v>0</v>
      </c>
      <c r="L206" s="78">
        <f>'Data Export'!J183</f>
        <v>0.21256187558174133</v>
      </c>
      <c r="M206" s="78">
        <f>'Data Export'!K183</f>
        <v>1.4081276021897793E-2</v>
      </c>
      <c r="N206" s="76">
        <f>'Data Export'!L183</f>
        <v>0</v>
      </c>
      <c r="O206" s="77">
        <f>'Data Export'!P183</f>
        <v>0</v>
      </c>
      <c r="P206" s="77">
        <f>'Data Export'!Q183</f>
        <v>0</v>
      </c>
      <c r="Q206" s="77">
        <f>'Data Export'!R183</f>
        <v>1</v>
      </c>
      <c r="R206" s="77">
        <f t="shared" si="85"/>
        <v>1</v>
      </c>
      <c r="S206" s="77">
        <f t="shared" si="86"/>
        <v>0</v>
      </c>
      <c r="T206" s="80">
        <f>'Data Export'!Z183</f>
        <v>0</v>
      </c>
      <c r="U206" s="80">
        <f>'Data Export'!AA183</f>
        <v>1</v>
      </c>
      <c r="V206" s="81">
        <f>'Data Export'!AH183</f>
        <v>4736281</v>
      </c>
      <c r="W206" s="81">
        <f t="shared" si="61"/>
        <v>4841516.8573828125</v>
      </c>
      <c r="X206" s="81">
        <f>'Data Export'!AI183</f>
        <v>672.04217529296875</v>
      </c>
      <c r="Y206" s="81">
        <f t="shared" si="62"/>
        <v>131894.99732299804</v>
      </c>
      <c r="Z206" s="81">
        <f>'Data Export'!AJ183</f>
        <v>5001.017578125</v>
      </c>
      <c r="AA206" s="81">
        <f t="shared" si="63"/>
        <v>981499.70988281246</v>
      </c>
      <c r="AB206" s="81">
        <f>'Data Export'!AO183</f>
        <v>536.20709228515625</v>
      </c>
      <c r="AC206" s="81">
        <f t="shared" si="64"/>
        <v>105236.00393188476</v>
      </c>
      <c r="AD206" s="77">
        <f>'Data Export'!AK183</f>
        <v>275.01</v>
      </c>
      <c r="AE206" s="77">
        <f>'Data Export'!AL183</f>
        <v>256.60999999999996</v>
      </c>
      <c r="AF206" s="81">
        <f>'Data Export'!AN183</f>
        <v>24668.892578125</v>
      </c>
      <c r="AG206" s="81">
        <f t="shared" si="65"/>
        <v>15042.348885468222</v>
      </c>
      <c r="AH206" s="80">
        <f t="shared" si="66"/>
        <v>1.4805461501445101</v>
      </c>
      <c r="AI206" s="83">
        <f>'Data Export'!AS183</f>
        <v>227.02999999999997</v>
      </c>
      <c r="AJ206" s="84">
        <f t="shared" si="67"/>
        <v>279.24689971923823</v>
      </c>
      <c r="AK206" s="84">
        <f t="shared" si="68"/>
        <v>238.64797403135748</v>
      </c>
      <c r="AL206" s="84">
        <f t="shared" si="69"/>
        <v>0</v>
      </c>
      <c r="AM206" s="84">
        <f>IF($B$5="No",IF($B$3='Funding Weight Adjustments'!$D$2,$B$14*N206*AI206,IF($B$3='Funding Weight Adjustments'!$E$2,$B$14*N206*AI206,IF($B$3='Funding Weight Adjustments'!$B$2,$B$15*T206*AI206+$B$16*U206*AI206,IF($B$3='Funding Weight Adjustments'!$C$2,$B$15*T206*AI206+$B$16*U206*AI206,IF($B$3='Funding Weight Adjustments'!$H$2,$B$14*N206*AI206,IF($B$3='Funding Weight Adjustments'!$I$2,$B$14*N206*AI206,IF($B$3='Funding Weight Adjustments'!$F$2,$B$15*T206*AI206+$B$16*U206*AI206,IF($B$3='Funding Weight Adjustments'!$G$2,$B$15*T206*AI206+$B$16*U206*AI206)))))))),IF($B$5="Sparsity&lt;100",IF(R206=0,0,IF($B$3='Funding Weight Adjustments'!$D$2,$B$14*N206*AI206,IF($B$3='Funding Weight Adjustments'!$E$2,$B$14*N206*AI206,IF($B$3='Funding Weight Adjustments'!$B$2,$B$15*T206*AI206+$B$16*U206*AI206,IF($B$3='Funding Weight Adjustments'!$C$2,$B$15*T206*AI206+$B$16*U206*AI206,IF($B$3='Funding Weight Adjustments'!$H$2,$B$14*N206*AI206,IF($B$3='Funding Weight Adjustments'!$I$2,$B$14*N206*AI206,IF($B$3='Funding Weight Adjustments'!$F$2,$B$15*T206*AI206+$B$16*U206*AI206,IF($B$3='Funding Weight Adjustments'!$G$2,$B$15*T206*AI206+$B$16*U206*AI206))))))))),IF($B$5="Sparsity&lt;55",IF(S206=0,0,IF($B$3='Funding Weight Adjustments'!$D$2,$B$14*N206*AI206,IF($B$3='Funding Weight Adjustments'!$E$2,$B$14*N206*AI206,IF($B$3='Funding Weight Adjustments'!$B$2,$B$15*T206*AI206+$B$16*U206*AI206,IF($B$3='Funding Weight Adjustments'!$C$2,$B$15*T206*AI206+$B$16*U206*AI206,IF($B$3='Funding Weight Adjustments'!$H$2,$B$14*N206*AI206,IF($B$3='Funding Weight Adjustments'!$I$2,$B$14*N206*AI206,IF($B$3='Funding Weight Adjustments'!$F$2,$B$15*T206*AI206+$B$16*U206*AI206,IF($B$3='Funding Weight Adjustments'!$G$2,$B$15*T206*AI206+$B$16*U206*AI206))))))))))))</f>
        <v>0</v>
      </c>
      <c r="AN206" s="84">
        <f t="shared" si="70"/>
        <v>24.973299999999998</v>
      </c>
      <c r="AO206" s="84">
        <f t="shared" si="87"/>
        <v>542.8681737505957</v>
      </c>
      <c r="AP206" s="84">
        <f t="shared" si="71"/>
        <v>291.05897700970138</v>
      </c>
      <c r="AQ206" s="85">
        <f t="shared" si="72"/>
        <v>13261.975930642197</v>
      </c>
      <c r="AR206" s="86">
        <f t="shared" si="73"/>
        <v>1.3053125915986414</v>
      </c>
      <c r="AS206" s="85">
        <f>IF(AO206="-","-",IF($B$3='Funding Weight Adjustments'!$D$2,AI206*$E$14,IF($B$3='Funding Weight Adjustments'!$E$2,AP206*$E$14,IF($B$3='Funding Weight Adjustments'!$B$2,AI206*$E$14,IF(Simulation!$B$3='Funding Weight Adjustments'!$C$2,AP206*$E$14,IF($B$3='Funding Weight Adjustments'!$H$2,AI206*$E$14,IF($B$3='Funding Weight Adjustments'!$I$2,AP206*$E$14,IF($B$3='Funding Weight Adjustments'!$F$2,AI206*$E$14,IF(Simulation!$B$3='Funding Weight Adjustments'!$G$2,AP206*$E$14)))))))))</f>
        <v>561743.82562872372</v>
      </c>
      <c r="AT206" s="85">
        <f t="shared" si="74"/>
        <v>131894.99732299804</v>
      </c>
      <c r="AU206" s="85">
        <f t="shared" si="75"/>
        <v>105236.00393188476</v>
      </c>
      <c r="AV206" s="85">
        <f>IF(AO206="-","-",IF($B$3='Funding Weight Adjustments'!$D$2,AO206*$E$16,IF($B$3='Funding Weight Adjustments'!$E$2,AO206*$E$16,IF($B$3='Funding Weight Adjustments'!$B$2,AO206*$E$16,IF(Simulation!$B$3='Funding Weight Adjustments'!$C$2,AO206*$E$16,IF($B$3='Funding Weight Adjustments'!$H$2,AO206*$E$16,IF($B$3='Funding Weight Adjustments'!$I$2,AO206*$E$16,IF($B$3='Funding Weight Adjustments'!$F$2,AO206*$E$16,IF(Simulation!$B$3='Funding Weight Adjustments'!$G$2,AO206*$E$16)))))))))</f>
        <v>4671892.2813530844</v>
      </c>
      <c r="AW206" s="85">
        <f t="shared" si="76"/>
        <v>5470767.108236691</v>
      </c>
      <c r="AX206" s="85">
        <f t="shared" si="77"/>
        <v>2862.2430736203187</v>
      </c>
      <c r="AY206" s="85">
        <f t="shared" si="78"/>
        <v>672.04217529296875</v>
      </c>
      <c r="AZ206" s="85">
        <f t="shared" si="79"/>
        <v>536.20709228515625</v>
      </c>
      <c r="BA206" s="85">
        <f t="shared" si="80"/>
        <v>23804.607568292493</v>
      </c>
      <c r="BB206" s="85">
        <f t="shared" si="81"/>
        <v>27875.099909490938</v>
      </c>
      <c r="BC206" s="85">
        <f t="shared" si="82"/>
        <v>3206.2073313659384</v>
      </c>
      <c r="BD206" s="85">
        <f t="shared" si="83"/>
        <v>15423.909767278008</v>
      </c>
      <c r="BE206" s="86">
        <f t="shared" si="88"/>
        <v>1.5181013550470481</v>
      </c>
    </row>
    <row r="207" spans="1:57" x14ac:dyDescent="0.3">
      <c r="A207" s="76" t="str">
        <f>'Data Export'!A184</f>
        <v>U022B</v>
      </c>
      <c r="B207" s="76" t="str">
        <f>'Data Export'!B184</f>
        <v>North Country Sr UHSD</v>
      </c>
      <c r="C207" s="76" t="str">
        <f>'Data Export'!C184</f>
        <v>31</v>
      </c>
      <c r="D207" s="76" t="str">
        <f>'Data Export'!D184</f>
        <v>North Country SU</v>
      </c>
      <c r="E207" s="77">
        <f>'Data Export'!E184</f>
        <v>686.18</v>
      </c>
      <c r="F207" s="78">
        <f>'Data Export'!AU184</f>
        <v>0.28634615762992943</v>
      </c>
      <c r="G207" s="78">
        <f>'Data Export'!AT184</f>
        <v>0</v>
      </c>
      <c r="H207" s="79">
        <f>'Data Export'!AR184</f>
        <v>0</v>
      </c>
      <c r="I207" s="79">
        <f t="shared" si="60"/>
        <v>2.197265632730705E-5</v>
      </c>
      <c r="J207" s="79">
        <f>'Data Export'!AV184</f>
        <v>0</v>
      </c>
      <c r="K207" s="79">
        <f>'Data Export'!AW184</f>
        <v>711.53997802734375</v>
      </c>
      <c r="L207" s="78">
        <f>'Data Export'!J184</f>
        <v>0.18999062478542328</v>
      </c>
      <c r="M207" s="78">
        <f>'Data Export'!K184</f>
        <v>2.6513822376728058E-2</v>
      </c>
      <c r="N207" s="76">
        <f>'Data Export'!L184</f>
        <v>0</v>
      </c>
      <c r="O207" s="77">
        <f>'Data Export'!P184</f>
        <v>0</v>
      </c>
      <c r="P207" s="77">
        <f>'Data Export'!Q184</f>
        <v>1</v>
      </c>
      <c r="Q207" s="77">
        <f>'Data Export'!R184</f>
        <v>0</v>
      </c>
      <c r="R207" s="77">
        <f t="shared" si="85"/>
        <v>1</v>
      </c>
      <c r="S207" s="77">
        <f t="shared" si="86"/>
        <v>1</v>
      </c>
      <c r="T207" s="80">
        <f>'Data Export'!Z184</f>
        <v>0</v>
      </c>
      <c r="U207" s="80">
        <f>'Data Export'!AA184</f>
        <v>0</v>
      </c>
      <c r="V207" s="81">
        <f>'Data Export'!AH184</f>
        <v>12940974</v>
      </c>
      <c r="W207" s="81">
        <f t="shared" si="61"/>
        <v>13325048.697382811</v>
      </c>
      <c r="X207" s="81">
        <f>'Data Export'!AI184</f>
        <v>505.884765625</v>
      </c>
      <c r="Y207" s="81">
        <f t="shared" si="62"/>
        <v>347128.00847656245</v>
      </c>
      <c r="Z207" s="81">
        <f>'Data Export'!AJ184</f>
        <v>1921.193359375</v>
      </c>
      <c r="AA207" s="81">
        <f t="shared" si="63"/>
        <v>1318284.4593359374</v>
      </c>
      <c r="AB207" s="81">
        <f>'Data Export'!AO184</f>
        <v>559.729248046875</v>
      </c>
      <c r="AC207" s="81">
        <f t="shared" si="64"/>
        <v>384075.01542480465</v>
      </c>
      <c r="AD207" s="77">
        <f>'Data Export'!AK184</f>
        <v>861.66</v>
      </c>
      <c r="AE207" s="77">
        <f>'Data Export'!AL184</f>
        <v>803.97</v>
      </c>
      <c r="AF207" s="81">
        <f>'Data Export'!AN184</f>
        <v>19419.173828125</v>
      </c>
      <c r="AG207" s="81">
        <f t="shared" si="65"/>
        <v>14934.343617357456</v>
      </c>
      <c r="AH207" s="80">
        <f t="shared" si="66"/>
        <v>1.4699157103698284</v>
      </c>
      <c r="AI207" s="83">
        <f>'Data Export'!AS184</f>
        <v>711.54000000000008</v>
      </c>
      <c r="AJ207" s="84">
        <f t="shared" si="67"/>
        <v>853.84799560546878</v>
      </c>
      <c r="AK207" s="84">
        <f t="shared" si="68"/>
        <v>726.15339544267931</v>
      </c>
      <c r="AL207" s="84">
        <f t="shared" si="69"/>
        <v>0</v>
      </c>
      <c r="AM207" s="84">
        <f>IF($B$5="No",IF($B$3='Funding Weight Adjustments'!$D$2,$B$14*N207*AI207,IF($B$3='Funding Weight Adjustments'!$E$2,$B$14*N207*AI207,IF($B$3='Funding Weight Adjustments'!$B$2,$B$15*T207*AI207+$B$16*U207*AI207,IF($B$3='Funding Weight Adjustments'!$C$2,$B$15*T207*AI207+$B$16*U207*AI207,IF($B$3='Funding Weight Adjustments'!$H$2,$B$14*N207*AI207,IF($B$3='Funding Weight Adjustments'!$I$2,$B$14*N207*AI207,IF($B$3='Funding Weight Adjustments'!$F$2,$B$15*T207*AI207+$B$16*U207*AI207,IF($B$3='Funding Weight Adjustments'!$G$2,$B$15*T207*AI207+$B$16*U207*AI207)))))))),IF($B$5="Sparsity&lt;100",IF(R207=0,0,IF($B$3='Funding Weight Adjustments'!$D$2,$B$14*N207*AI207,IF($B$3='Funding Weight Adjustments'!$E$2,$B$14*N207*AI207,IF($B$3='Funding Weight Adjustments'!$B$2,$B$15*T207*AI207+$B$16*U207*AI207,IF($B$3='Funding Weight Adjustments'!$C$2,$B$15*T207*AI207+$B$16*U207*AI207,IF($B$3='Funding Weight Adjustments'!$H$2,$B$14*N207*AI207,IF($B$3='Funding Weight Adjustments'!$I$2,$B$14*N207*AI207,IF($B$3='Funding Weight Adjustments'!$F$2,$B$15*T207*AI207+$B$16*U207*AI207,IF($B$3='Funding Weight Adjustments'!$G$2,$B$15*T207*AI207+$B$16*U207*AI207))))))))),IF($B$5="Sparsity&lt;55",IF(S207=0,0,IF($B$3='Funding Weight Adjustments'!$D$2,$B$14*N207*AI207,IF($B$3='Funding Weight Adjustments'!$E$2,$B$14*N207*AI207,IF($B$3='Funding Weight Adjustments'!$B$2,$B$15*T207*AI207+$B$16*U207*AI207,IF($B$3='Funding Weight Adjustments'!$C$2,$B$15*T207*AI207+$B$16*U207*AI207,IF($B$3='Funding Weight Adjustments'!$H$2,$B$14*N207*AI207,IF($B$3='Funding Weight Adjustments'!$I$2,$B$14*N207*AI207,IF($B$3='Funding Weight Adjustments'!$F$2,$B$15*T207*AI207+$B$16*U207*AI207,IF($B$3='Funding Weight Adjustments'!$G$2,$B$15*T207*AI207+$B$16*U207*AI207))))))))))))</f>
        <v>0</v>
      </c>
      <c r="AN207" s="84">
        <f t="shared" si="70"/>
        <v>120.96180000000003</v>
      </c>
      <c r="AO207" s="84">
        <f t="shared" si="87"/>
        <v>1700.963191048148</v>
      </c>
      <c r="AP207" s="84">
        <f t="shared" si="71"/>
        <v>911.97205925186711</v>
      </c>
      <c r="AQ207" s="85">
        <f t="shared" si="72"/>
        <v>13165.715019708583</v>
      </c>
      <c r="AR207" s="86">
        <f t="shared" si="73"/>
        <v>1.2958380924910022</v>
      </c>
      <c r="AS207" s="85">
        <f>IF(AO207="-","-",IF($B$3='Funding Weight Adjustments'!$D$2,AI207*$E$14,IF($B$3='Funding Weight Adjustments'!$E$2,AP207*$E$14,IF($B$3='Funding Weight Adjustments'!$B$2,AI207*$E$14,IF(Simulation!$B$3='Funding Weight Adjustments'!$C$2,AP207*$E$14,IF($B$3='Funding Weight Adjustments'!$H$2,AI207*$E$14,IF($B$3='Funding Weight Adjustments'!$I$2,AP207*$E$14,IF($B$3='Funding Weight Adjustments'!$F$2,AI207*$E$14,IF(Simulation!$B$3='Funding Weight Adjustments'!$G$2,AP207*$E$14)))))))))</f>
        <v>1760106.0743561035</v>
      </c>
      <c r="AT207" s="85">
        <f t="shared" si="74"/>
        <v>347128.00847656245</v>
      </c>
      <c r="AU207" s="85">
        <f t="shared" si="75"/>
        <v>384075.01542480465</v>
      </c>
      <c r="AV207" s="85">
        <f>IF(AO207="-","-",IF($B$3='Funding Weight Adjustments'!$D$2,AO207*$E$16,IF($B$3='Funding Weight Adjustments'!$E$2,AO207*$E$16,IF($B$3='Funding Weight Adjustments'!$B$2,AO207*$E$16,IF(Simulation!$B$3='Funding Weight Adjustments'!$C$2,AO207*$E$16,IF($B$3='Funding Weight Adjustments'!$H$2,AO207*$E$16,IF($B$3='Funding Weight Adjustments'!$I$2,AO207*$E$16,IF($B$3='Funding Weight Adjustments'!$F$2,AO207*$E$16,IF(Simulation!$B$3='Funding Weight Adjustments'!$G$2,AO207*$E$16)))))))))</f>
        <v>14638391.394766923</v>
      </c>
      <c r="AW207" s="85">
        <f t="shared" si="76"/>
        <v>17129700.493024394</v>
      </c>
      <c r="AX207" s="85">
        <f t="shared" si="77"/>
        <v>2565.0792421173796</v>
      </c>
      <c r="AY207" s="85">
        <f t="shared" si="78"/>
        <v>505.88476562499994</v>
      </c>
      <c r="AZ207" s="85">
        <f t="shared" si="79"/>
        <v>559.729248046875</v>
      </c>
      <c r="BA207" s="85">
        <f t="shared" si="80"/>
        <v>21333.165342573266</v>
      </c>
      <c r="BB207" s="85">
        <f t="shared" si="81"/>
        <v>24963.858598362523</v>
      </c>
      <c r="BC207" s="85">
        <f t="shared" si="82"/>
        <v>5544.6847702375235</v>
      </c>
      <c r="BD207" s="85">
        <f t="shared" si="83"/>
        <v>17337.610152946236</v>
      </c>
      <c r="BE207" s="86">
        <f t="shared" si="88"/>
        <v>1.7064576922191177</v>
      </c>
    </row>
    <row r="208" spans="1:57" x14ac:dyDescent="0.3">
      <c r="A208" s="76" t="str">
        <f>'Data Export'!A185</f>
        <v>U023</v>
      </c>
      <c r="B208" s="76" t="str">
        <f>'Data Export'!B185</f>
        <v>Currier Memorial UESD</v>
      </c>
      <c r="C208" s="76" t="str">
        <f>'Data Export'!C185</f>
        <v>6</v>
      </c>
      <c r="D208" s="76" t="str">
        <f>'Data Export'!D185</f>
        <v>Bennington-Rutland SU</v>
      </c>
      <c r="E208" s="77">
        <f>'Data Export'!E185</f>
        <v>96.85</v>
      </c>
      <c r="F208" s="78">
        <f>'Data Export'!AU185</f>
        <v>0.24973875998844705</v>
      </c>
      <c r="G208" s="78">
        <f>'Data Export'!AT185</f>
        <v>0</v>
      </c>
      <c r="H208" s="79">
        <f>'Data Export'!AR185</f>
        <v>17.130000000000003</v>
      </c>
      <c r="I208" s="79">
        <f t="shared" si="60"/>
        <v>75.505639305114755</v>
      </c>
      <c r="J208" s="79">
        <f>'Data Export'!AV185</f>
        <v>11.234360694885254</v>
      </c>
      <c r="K208" s="79">
        <f>'Data Export'!AW185</f>
        <v>0</v>
      </c>
      <c r="L208" s="78">
        <f>'Data Export'!J185</f>
        <v>0.15968158841133118</v>
      </c>
      <c r="M208" s="78">
        <f>'Data Export'!K185</f>
        <v>8.4889821708202362E-2</v>
      </c>
      <c r="N208" s="76">
        <f>'Data Export'!L185</f>
        <v>1</v>
      </c>
      <c r="O208" s="77">
        <f>'Data Export'!P185</f>
        <v>1</v>
      </c>
      <c r="P208" s="77">
        <f>'Data Export'!Q185</f>
        <v>0</v>
      </c>
      <c r="Q208" s="77">
        <f>'Data Export'!R185</f>
        <v>0</v>
      </c>
      <c r="R208" s="77">
        <f t="shared" si="85"/>
        <v>1</v>
      </c>
      <c r="S208" s="77">
        <f t="shared" si="86"/>
        <v>1</v>
      </c>
      <c r="T208" s="80">
        <f>'Data Export'!Z185</f>
        <v>1</v>
      </c>
      <c r="U208" s="80">
        <f>'Data Export'!AA185</f>
        <v>0</v>
      </c>
      <c r="V208" s="81">
        <f>'Data Export'!AH185</f>
        <v>1806519</v>
      </c>
      <c r="W208" s="81">
        <f t="shared" si="61"/>
        <v>1860364.0326171874</v>
      </c>
      <c r="X208" s="81">
        <f>'Data Export'!AI185</f>
        <v>2630.3974609375</v>
      </c>
      <c r="Y208" s="81">
        <f t="shared" si="62"/>
        <v>254753.99409179686</v>
      </c>
      <c r="Z208" s="81">
        <f>'Data Export'!AJ185</f>
        <v>3407.455078125</v>
      </c>
      <c r="AA208" s="81">
        <f t="shared" si="63"/>
        <v>330012.02431640623</v>
      </c>
      <c r="AB208" s="81">
        <f>'Data Export'!AO185</f>
        <v>555.96282958984375</v>
      </c>
      <c r="AC208" s="81">
        <f t="shared" si="64"/>
        <v>53845.000045776367</v>
      </c>
      <c r="AD208" s="77">
        <f>'Data Export'!AK185</f>
        <v>100.51</v>
      </c>
      <c r="AE208" s="77">
        <f>'Data Export'!AL185</f>
        <v>93.78</v>
      </c>
      <c r="AF208" s="81">
        <f>'Data Export'!AN185</f>
        <v>19208.71484375</v>
      </c>
      <c r="AG208" s="81">
        <f t="shared" si="65"/>
        <v>16318.532824704427</v>
      </c>
      <c r="AH208" s="80">
        <f t="shared" si="66"/>
        <v>1.6061548055811443</v>
      </c>
      <c r="AI208" s="83">
        <f>'Data Export'!AS185</f>
        <v>103.87</v>
      </c>
      <c r="AJ208" s="84">
        <f t="shared" si="67"/>
        <v>97.203702959823616</v>
      </c>
      <c r="AK208" s="84">
        <f t="shared" si="68"/>
        <v>72.098330763110923</v>
      </c>
      <c r="AL208" s="84">
        <f t="shared" si="69"/>
        <v>0</v>
      </c>
      <c r="AM208" s="84">
        <f>IF($B$5="No",IF($B$3='Funding Weight Adjustments'!$D$2,$B$14*N208*AI208,IF($B$3='Funding Weight Adjustments'!$E$2,$B$14*N208*AI208,IF($B$3='Funding Weight Adjustments'!$B$2,$B$15*T208*AI208+$B$16*U208*AI208,IF($B$3='Funding Weight Adjustments'!$C$2,$B$15*T208*AI208+$B$16*U208*AI208,IF($B$3='Funding Weight Adjustments'!$H$2,$B$14*N208*AI208,IF($B$3='Funding Weight Adjustments'!$I$2,$B$14*N208*AI208,IF($B$3='Funding Weight Adjustments'!$F$2,$B$15*T208*AI208+$B$16*U208*AI208,IF($B$3='Funding Weight Adjustments'!$G$2,$B$15*T208*AI208+$B$16*U208*AI208)))))))),IF($B$5="Sparsity&lt;100",IF(R208=0,0,IF($B$3='Funding Weight Adjustments'!$D$2,$B$14*N208*AI208,IF($B$3='Funding Weight Adjustments'!$E$2,$B$14*N208*AI208,IF($B$3='Funding Weight Adjustments'!$B$2,$B$15*T208*AI208+$B$16*U208*AI208,IF($B$3='Funding Weight Adjustments'!$C$2,$B$15*T208*AI208+$B$16*U208*AI208,IF($B$3='Funding Weight Adjustments'!$H$2,$B$14*N208*AI208,IF($B$3='Funding Weight Adjustments'!$I$2,$B$14*N208*AI208,IF($B$3='Funding Weight Adjustments'!$F$2,$B$15*T208*AI208+$B$16*U208*AI208,IF($B$3='Funding Weight Adjustments'!$G$2,$B$15*T208*AI208+$B$16*U208*AI208))))))))),IF($B$5="Sparsity&lt;55",IF(S208=0,0,IF($B$3='Funding Weight Adjustments'!$D$2,$B$14*N208*AI208,IF($B$3='Funding Weight Adjustments'!$E$2,$B$14*N208*AI208,IF($B$3='Funding Weight Adjustments'!$B$2,$B$15*T208*AI208+$B$16*U208*AI208,IF($B$3='Funding Weight Adjustments'!$C$2,$B$15*T208*AI208+$B$16*U208*AI208,IF($B$3='Funding Weight Adjustments'!$H$2,$B$14*N208*AI208,IF($B$3='Funding Weight Adjustments'!$I$2,$B$14*N208*AI208,IF($B$3='Funding Weight Adjustments'!$F$2,$B$15*T208*AI208+$B$16*U208*AI208,IF($B$3='Funding Weight Adjustments'!$G$2,$B$15*T208*AI208+$B$16*U208*AI208))))))))))))</f>
        <v>27.006200000000003</v>
      </c>
      <c r="AN208" s="84">
        <f t="shared" si="70"/>
        <v>23.8901</v>
      </c>
      <c r="AO208" s="84">
        <f t="shared" si="87"/>
        <v>220.19833372293454</v>
      </c>
      <c r="AP208" s="84">
        <f t="shared" si="71"/>
        <v>118.05942004270575</v>
      </c>
      <c r="AQ208" s="85">
        <f t="shared" si="72"/>
        <v>12962.557394803443</v>
      </c>
      <c r="AR208" s="86">
        <f t="shared" si="73"/>
        <v>1.2758422632680555</v>
      </c>
      <c r="AS208" s="85">
        <f>IF(AO208="-","-",IF($B$3='Funding Weight Adjustments'!$D$2,AI208*$E$14,IF($B$3='Funding Weight Adjustments'!$E$2,AP208*$E$14,IF($B$3='Funding Weight Adjustments'!$B$2,AI208*$E$14,IF(Simulation!$B$3='Funding Weight Adjustments'!$C$2,AP208*$E$14,IF($B$3='Funding Weight Adjustments'!$H$2,AI208*$E$14,IF($B$3='Funding Weight Adjustments'!$I$2,AP208*$E$14,IF($B$3='Funding Weight Adjustments'!$F$2,AI208*$E$14,IF(Simulation!$B$3='Funding Weight Adjustments'!$G$2,AP208*$E$14)))))))))</f>
        <v>227854.6806824221</v>
      </c>
      <c r="AT208" s="85">
        <f t="shared" si="74"/>
        <v>254753.99409179686</v>
      </c>
      <c r="AU208" s="85">
        <f t="shared" si="75"/>
        <v>53845.000045776367</v>
      </c>
      <c r="AV208" s="85">
        <f>IF(AO208="-","-",IF($B$3='Funding Weight Adjustments'!$D$2,AO208*$E$16,IF($B$3='Funding Weight Adjustments'!$E$2,AO208*$E$16,IF($B$3='Funding Weight Adjustments'!$B$2,AO208*$E$16,IF(Simulation!$B$3='Funding Weight Adjustments'!$C$2,AO208*$E$16,IF($B$3='Funding Weight Adjustments'!$H$2,AO208*$E$16,IF($B$3='Funding Weight Adjustments'!$I$2,AO208*$E$16,IF($B$3='Funding Weight Adjustments'!$F$2,AO208*$E$16,IF(Simulation!$B$3='Funding Weight Adjustments'!$G$2,AO208*$E$16)))))))))</f>
        <v>1895014.1957660851</v>
      </c>
      <c r="AW208" s="85">
        <f t="shared" si="76"/>
        <v>2431467.8705860805</v>
      </c>
      <c r="AX208" s="85">
        <f t="shared" si="77"/>
        <v>2352.6554536130316</v>
      </c>
      <c r="AY208" s="85">
        <f t="shared" si="78"/>
        <v>2630.3974609375</v>
      </c>
      <c r="AZ208" s="85">
        <f t="shared" si="79"/>
        <v>555.96282958984375</v>
      </c>
      <c r="BA208" s="85">
        <f t="shared" si="80"/>
        <v>19566.486275333868</v>
      </c>
      <c r="BB208" s="85">
        <f t="shared" si="81"/>
        <v>25105.502019474246</v>
      </c>
      <c r="BC208" s="85">
        <f t="shared" si="82"/>
        <v>5896.7871757242465</v>
      </c>
      <c r="BD208" s="85">
        <f t="shared" si="83"/>
        <v>17799.984495176348</v>
      </c>
      <c r="BE208" s="86">
        <f t="shared" si="88"/>
        <v>1.7519669778716878</v>
      </c>
    </row>
    <row r="209" spans="1:57" x14ac:dyDescent="0.3">
      <c r="A209" s="76" t="str">
        <f>'Data Export'!A186</f>
        <v>U024</v>
      </c>
      <c r="B209" s="76" t="str">
        <f>'Data Export'!B186</f>
        <v>Lake Region UHSD</v>
      </c>
      <c r="C209" s="76" t="str">
        <f>'Data Export'!C186</f>
        <v>34</v>
      </c>
      <c r="D209" s="76" t="str">
        <f>'Data Export'!D186</f>
        <v>Orleans Central SU</v>
      </c>
      <c r="E209" s="77">
        <f>'Data Export'!E186</f>
        <v>330.08000000000004</v>
      </c>
      <c r="F209" s="78">
        <f>'Data Export'!AU186</f>
        <v>0.33222179352526876</v>
      </c>
      <c r="G209" s="78">
        <f>'Data Export'!AT186</f>
        <v>0.3</v>
      </c>
      <c r="H209" s="79">
        <f>'Data Export'!AR186</f>
        <v>0</v>
      </c>
      <c r="I209" s="79">
        <f t="shared" si="60"/>
        <v>-1.2207030977151589E-6</v>
      </c>
      <c r="J209" s="79">
        <f>'Data Export'!AV186</f>
        <v>0</v>
      </c>
      <c r="K209" s="79">
        <f>'Data Export'!AW186</f>
        <v>323.72000122070313</v>
      </c>
      <c r="L209" s="78">
        <f>'Data Export'!J186</f>
        <v>0.13257269561290741</v>
      </c>
      <c r="M209" s="78">
        <f>'Data Export'!K186</f>
        <v>4.5253265649080276E-2</v>
      </c>
      <c r="N209" s="76">
        <f>'Data Export'!L186</f>
        <v>0</v>
      </c>
      <c r="O209" s="77">
        <f>'Data Export'!P186</f>
        <v>1</v>
      </c>
      <c r="P209" s="77">
        <f>'Data Export'!Q186</f>
        <v>0</v>
      </c>
      <c r="Q209" s="77">
        <f>'Data Export'!R186</f>
        <v>0</v>
      </c>
      <c r="R209" s="77">
        <f t="shared" si="85"/>
        <v>1</v>
      </c>
      <c r="S209" s="77">
        <f t="shared" si="86"/>
        <v>1</v>
      </c>
      <c r="T209" s="80">
        <f>'Data Export'!Z186</f>
        <v>0</v>
      </c>
      <c r="U209" s="80">
        <f>'Data Export'!AA186</f>
        <v>0</v>
      </c>
      <c r="V209" s="81">
        <f>'Data Export'!AH186</f>
        <v>6542448</v>
      </c>
      <c r="W209" s="81">
        <f t="shared" si="61"/>
        <v>6660276.8775000004</v>
      </c>
      <c r="X209" s="81">
        <f>'Data Export'!AI186</f>
        <v>555.05633544921875</v>
      </c>
      <c r="Y209" s="81">
        <f t="shared" si="62"/>
        <v>183212.99520507816</v>
      </c>
      <c r="Z209" s="81">
        <f>'Data Export'!AJ186</f>
        <v>3509.6328125</v>
      </c>
      <c r="AA209" s="81">
        <f t="shared" si="63"/>
        <v>1158459.5987500001</v>
      </c>
      <c r="AB209" s="81">
        <f>'Data Export'!AO186</f>
        <v>356.97103881835938</v>
      </c>
      <c r="AC209" s="81">
        <f t="shared" si="64"/>
        <v>117829.00049316407</v>
      </c>
      <c r="AD209" s="77">
        <f>'Data Export'!AK186</f>
        <v>396.29</v>
      </c>
      <c r="AE209" s="77">
        <f>'Data Export'!AL186</f>
        <v>369.76000000000005</v>
      </c>
      <c r="AF209" s="81">
        <f>'Data Export'!AN186</f>
        <v>20177.765625</v>
      </c>
      <c r="AG209" s="81">
        <f t="shared" si="65"/>
        <v>14879.427949886413</v>
      </c>
      <c r="AH209" s="80">
        <f t="shared" si="66"/>
        <v>1.4645106249888202</v>
      </c>
      <c r="AI209" s="83">
        <f>'Data Export'!AS186</f>
        <v>323.72000000000003</v>
      </c>
      <c r="AJ209" s="84">
        <f t="shared" si="67"/>
        <v>388.46400024414066</v>
      </c>
      <c r="AK209" s="84">
        <f t="shared" si="68"/>
        <v>383.29693443689331</v>
      </c>
      <c r="AL209" s="84">
        <f t="shared" si="69"/>
        <v>0.47399999999999998</v>
      </c>
      <c r="AM209" s="84">
        <f>IF($B$5="No",IF($B$3='Funding Weight Adjustments'!$D$2,$B$14*N209*AI209,IF($B$3='Funding Weight Adjustments'!$E$2,$B$14*N209*AI209,IF($B$3='Funding Weight Adjustments'!$B$2,$B$15*T209*AI209+$B$16*U209*AI209,IF($B$3='Funding Weight Adjustments'!$C$2,$B$15*T209*AI209+$B$16*U209*AI209,IF($B$3='Funding Weight Adjustments'!$H$2,$B$14*N209*AI209,IF($B$3='Funding Weight Adjustments'!$I$2,$B$14*N209*AI209,IF($B$3='Funding Weight Adjustments'!$F$2,$B$15*T209*AI209+$B$16*U209*AI209,IF($B$3='Funding Weight Adjustments'!$G$2,$B$15*T209*AI209+$B$16*U209*AI209)))))))),IF($B$5="Sparsity&lt;100",IF(R209=0,0,IF($B$3='Funding Weight Adjustments'!$D$2,$B$14*N209*AI209,IF($B$3='Funding Weight Adjustments'!$E$2,$B$14*N209*AI209,IF($B$3='Funding Weight Adjustments'!$B$2,$B$15*T209*AI209+$B$16*U209*AI209,IF($B$3='Funding Weight Adjustments'!$C$2,$B$15*T209*AI209+$B$16*U209*AI209,IF($B$3='Funding Weight Adjustments'!$H$2,$B$14*N209*AI209,IF($B$3='Funding Weight Adjustments'!$I$2,$B$14*N209*AI209,IF($B$3='Funding Weight Adjustments'!$F$2,$B$15*T209*AI209+$B$16*U209*AI209,IF($B$3='Funding Weight Adjustments'!$G$2,$B$15*T209*AI209+$B$16*U209*AI209))))))))),IF($B$5="Sparsity&lt;55",IF(S209=0,0,IF($B$3='Funding Weight Adjustments'!$D$2,$B$14*N209*AI209,IF($B$3='Funding Weight Adjustments'!$E$2,$B$14*N209*AI209,IF($B$3='Funding Weight Adjustments'!$B$2,$B$15*T209*AI209+$B$16*U209*AI209,IF($B$3='Funding Weight Adjustments'!$C$2,$B$15*T209*AI209+$B$16*U209*AI209,IF($B$3='Funding Weight Adjustments'!$H$2,$B$14*N209*AI209,IF($B$3='Funding Weight Adjustments'!$I$2,$B$14*N209*AI209,IF($B$3='Funding Weight Adjustments'!$F$2,$B$15*T209*AI209+$B$16*U209*AI209,IF($B$3='Funding Weight Adjustments'!$G$2,$B$15*T209*AI209+$B$16*U209*AI209))))))))))))</f>
        <v>0</v>
      </c>
      <c r="AN209" s="84">
        <f t="shared" si="70"/>
        <v>74.455600000000004</v>
      </c>
      <c r="AO209" s="84">
        <f t="shared" si="87"/>
        <v>846.69053468103402</v>
      </c>
      <c r="AP209" s="84">
        <f t="shared" si="71"/>
        <v>453.95345091878011</v>
      </c>
      <c r="AQ209" s="85">
        <f t="shared" si="72"/>
        <v>12119.782915218697</v>
      </c>
      <c r="AR209" s="86">
        <f t="shared" si="73"/>
        <v>1.1928920192144388</v>
      </c>
      <c r="AS209" s="85">
        <f>IF(AO209="-","-",IF($B$3='Funding Weight Adjustments'!$D$2,AI209*$E$14,IF($B$3='Funding Weight Adjustments'!$E$2,AP209*$E$14,IF($B$3='Funding Weight Adjustments'!$B$2,AI209*$E$14,IF(Simulation!$B$3='Funding Weight Adjustments'!$C$2,AP209*$E$14,IF($B$3='Funding Weight Adjustments'!$H$2,AI209*$E$14,IF($B$3='Funding Weight Adjustments'!$I$2,AP209*$E$14,IF($B$3='Funding Weight Adjustments'!$F$2,AI209*$E$14,IF(Simulation!$B$3='Funding Weight Adjustments'!$G$2,AP209*$E$14)))))))))</f>
        <v>876130.16027324565</v>
      </c>
      <c r="AT209" s="85">
        <f t="shared" si="74"/>
        <v>183212.99520507816</v>
      </c>
      <c r="AU209" s="85">
        <f t="shared" si="75"/>
        <v>117829.00049316407</v>
      </c>
      <c r="AV209" s="85">
        <f>IF(AO209="-","-",IF($B$3='Funding Weight Adjustments'!$D$2,AO209*$E$16,IF($B$3='Funding Weight Adjustments'!$E$2,AO209*$E$16,IF($B$3='Funding Weight Adjustments'!$B$2,AO209*$E$16,IF(Simulation!$B$3='Funding Weight Adjustments'!$C$2,AO209*$E$16,IF($B$3='Funding Weight Adjustments'!$H$2,AO209*$E$16,IF($B$3='Funding Weight Adjustments'!$I$2,AO209*$E$16,IF($B$3='Funding Weight Adjustments'!$F$2,AO209*$E$16,IF(Simulation!$B$3='Funding Weight Adjustments'!$G$2,AO209*$E$16)))))))))</f>
        <v>7286570.0458033131</v>
      </c>
      <c r="AW209" s="85">
        <f t="shared" si="76"/>
        <v>8463742.2017748021</v>
      </c>
      <c r="AX209" s="85">
        <f t="shared" si="77"/>
        <v>2654.2964138186062</v>
      </c>
      <c r="AY209" s="85">
        <f t="shared" si="78"/>
        <v>555.05633544921875</v>
      </c>
      <c r="AZ209" s="85">
        <f t="shared" si="79"/>
        <v>356.97103881835938</v>
      </c>
      <c r="BA209" s="85">
        <f t="shared" si="80"/>
        <v>22075.163735468104</v>
      </c>
      <c r="BB209" s="85">
        <f t="shared" si="81"/>
        <v>25641.487523554293</v>
      </c>
      <c r="BC209" s="85">
        <f t="shared" si="82"/>
        <v>5463.7218985542931</v>
      </c>
      <c r="BD209" s="85">
        <f t="shared" si="83"/>
        <v>16092.580832328202</v>
      </c>
      <c r="BE209" s="86">
        <f t="shared" si="88"/>
        <v>1.5839154362527759</v>
      </c>
    </row>
    <row r="210" spans="1:57" x14ac:dyDescent="0.3">
      <c r="A210" s="76" t="str">
        <f>'Data Export'!A187</f>
        <v>U026</v>
      </c>
      <c r="B210" s="76" t="str">
        <f>'Data Export'!B187</f>
        <v>Hazen UHSD</v>
      </c>
      <c r="C210" s="76" t="str">
        <f>'Data Export'!C187</f>
        <v>35</v>
      </c>
      <c r="D210" s="76" t="str">
        <f>'Data Export'!D187</f>
        <v>Orleans Southwest SU</v>
      </c>
      <c r="E210" s="77">
        <f>'Data Export'!E187</f>
        <v>285.21000000000004</v>
      </c>
      <c r="F210" s="78">
        <f>'Data Export'!AU187</f>
        <v>0.31277586141553232</v>
      </c>
      <c r="G210" s="78">
        <f>'Data Export'!AT187</f>
        <v>1.76</v>
      </c>
      <c r="H210" s="79">
        <f>'Data Export'!AR187</f>
        <v>0</v>
      </c>
      <c r="I210" s="79">
        <f t="shared" si="60"/>
        <v>4.004588012695308</v>
      </c>
      <c r="J210" s="79">
        <f>'Data Export'!AV187</f>
        <v>95.801345825195313</v>
      </c>
      <c r="K210" s="79">
        <f>'Data Export'!AW187</f>
        <v>216.82406616210938</v>
      </c>
      <c r="L210" s="78">
        <f>'Data Export'!J187</f>
        <v>0.16948719322681427</v>
      </c>
      <c r="M210" s="78">
        <f>'Data Export'!K187</f>
        <v>2.4129536002874374E-2</v>
      </c>
      <c r="N210" s="76">
        <f>'Data Export'!L187</f>
        <v>0</v>
      </c>
      <c r="O210" s="77">
        <f>'Data Export'!P187</f>
        <v>0</v>
      </c>
      <c r="P210" s="77">
        <f>'Data Export'!Q187</f>
        <v>1</v>
      </c>
      <c r="Q210" s="77">
        <f>'Data Export'!R187</f>
        <v>0</v>
      </c>
      <c r="R210" s="77">
        <f t="shared" si="85"/>
        <v>1</v>
      </c>
      <c r="S210" s="77">
        <f t="shared" si="86"/>
        <v>1</v>
      </c>
      <c r="T210" s="80">
        <f>'Data Export'!Z187</f>
        <v>0</v>
      </c>
      <c r="U210" s="80">
        <f>'Data Export'!AA187</f>
        <v>0</v>
      </c>
      <c r="V210" s="81">
        <f>'Data Export'!AH187</f>
        <v>6799585</v>
      </c>
      <c r="W210" s="81">
        <f t="shared" si="61"/>
        <v>6799585.2133007823</v>
      </c>
      <c r="X210" s="81">
        <f>'Data Export'!AI187</f>
        <v>243.66256713867188</v>
      </c>
      <c r="Y210" s="81">
        <f t="shared" si="62"/>
        <v>69495.000773620617</v>
      </c>
      <c r="Z210" s="81">
        <f>'Data Export'!AJ187</f>
        <v>2144.947265625</v>
      </c>
      <c r="AA210" s="81">
        <f t="shared" si="63"/>
        <v>611760.40962890629</v>
      </c>
      <c r="AB210" s="81">
        <f>'Data Export'!AO187</f>
        <v>0</v>
      </c>
      <c r="AC210" s="81">
        <f t="shared" si="64"/>
        <v>0</v>
      </c>
      <c r="AD210" s="77">
        <f>'Data Export'!AK187</f>
        <v>386.13</v>
      </c>
      <c r="AE210" s="77">
        <f>'Data Export'!AL187</f>
        <v>360.28000000000003</v>
      </c>
      <c r="AF210" s="81">
        <f>'Data Export'!AN187</f>
        <v>23840.626953125</v>
      </c>
      <c r="AG210" s="81">
        <f t="shared" si="65"/>
        <v>17175.043864971343</v>
      </c>
      <c r="AH210" s="80">
        <f t="shared" si="66"/>
        <v>1.690457073323951</v>
      </c>
      <c r="AI210" s="83">
        <f>'Data Export'!AS187</f>
        <v>316.63</v>
      </c>
      <c r="AJ210" s="84">
        <f t="shared" si="67"/>
        <v>382.02912277221674</v>
      </c>
      <c r="AK210" s="84">
        <f t="shared" si="68"/>
        <v>354.88377924387373</v>
      </c>
      <c r="AL210" s="84">
        <f t="shared" si="69"/>
        <v>2.7808000000000002</v>
      </c>
      <c r="AM210" s="84">
        <f>IF($B$5="No",IF($B$3='Funding Weight Adjustments'!$D$2,$B$14*N210*AI210,IF($B$3='Funding Weight Adjustments'!$E$2,$B$14*N210*AI210,IF($B$3='Funding Weight Adjustments'!$B$2,$B$15*T210*AI210+$B$16*U210*AI210,IF($B$3='Funding Weight Adjustments'!$C$2,$B$15*T210*AI210+$B$16*U210*AI210,IF($B$3='Funding Weight Adjustments'!$H$2,$B$14*N210*AI210,IF($B$3='Funding Weight Adjustments'!$I$2,$B$14*N210*AI210,IF($B$3='Funding Weight Adjustments'!$F$2,$B$15*T210*AI210+$B$16*U210*AI210,IF($B$3='Funding Weight Adjustments'!$G$2,$B$15*T210*AI210+$B$16*U210*AI210)))))))),IF($B$5="Sparsity&lt;100",IF(R210=0,0,IF($B$3='Funding Weight Adjustments'!$D$2,$B$14*N210*AI210,IF($B$3='Funding Weight Adjustments'!$E$2,$B$14*N210*AI210,IF($B$3='Funding Weight Adjustments'!$B$2,$B$15*T210*AI210+$B$16*U210*AI210,IF($B$3='Funding Weight Adjustments'!$C$2,$B$15*T210*AI210+$B$16*U210*AI210,IF($B$3='Funding Weight Adjustments'!$H$2,$B$14*N210*AI210,IF($B$3='Funding Weight Adjustments'!$I$2,$B$14*N210*AI210,IF($B$3='Funding Weight Adjustments'!$F$2,$B$15*T210*AI210+$B$16*U210*AI210,IF($B$3='Funding Weight Adjustments'!$G$2,$B$15*T210*AI210+$B$16*U210*AI210))))))))),IF($B$5="Sparsity&lt;55",IF(S210=0,0,IF($B$3='Funding Weight Adjustments'!$D$2,$B$14*N210*AI210,IF($B$3='Funding Weight Adjustments'!$E$2,$B$14*N210*AI210,IF($B$3='Funding Weight Adjustments'!$B$2,$B$15*T210*AI210+$B$16*U210*AI210,IF($B$3='Funding Weight Adjustments'!$C$2,$B$15*T210*AI210+$B$16*U210*AI210,IF($B$3='Funding Weight Adjustments'!$H$2,$B$14*N210*AI210,IF($B$3='Funding Weight Adjustments'!$I$2,$B$14*N210*AI210,IF($B$3='Funding Weight Adjustments'!$F$2,$B$15*T210*AI210+$B$16*U210*AI210,IF($B$3='Funding Weight Adjustments'!$G$2,$B$15*T210*AI210+$B$16*U210*AI210))))))))))))</f>
        <v>0</v>
      </c>
      <c r="AN210" s="84">
        <f t="shared" si="70"/>
        <v>53.827100000000002</v>
      </c>
      <c r="AO210" s="84">
        <f t="shared" si="87"/>
        <v>793.52080201609044</v>
      </c>
      <c r="AP210" s="84">
        <f t="shared" si="71"/>
        <v>425.44647860832089</v>
      </c>
      <c r="AQ210" s="85">
        <f t="shared" si="72"/>
        <v>14544.308426086605</v>
      </c>
      <c r="AR210" s="86">
        <f t="shared" si="73"/>
        <v>1.4315264198904138</v>
      </c>
      <c r="AS210" s="85">
        <f>IF(AO210="-","-",IF($B$3='Funding Weight Adjustments'!$D$2,AI210*$E$14,IF($B$3='Funding Weight Adjustments'!$E$2,AP210*$E$14,IF($B$3='Funding Weight Adjustments'!$B$2,AI210*$E$14,IF(Simulation!$B$3='Funding Weight Adjustments'!$C$2,AP210*$E$14,IF($B$3='Funding Weight Adjustments'!$H$2,AI210*$E$14,IF($B$3='Funding Weight Adjustments'!$I$2,AP210*$E$14,IF($B$3='Funding Weight Adjustments'!$F$2,AI210*$E$14,IF(Simulation!$B$3='Funding Weight Adjustments'!$G$2,AP210*$E$14)))))))))</f>
        <v>821111.70371405932</v>
      </c>
      <c r="AT210" s="85">
        <f t="shared" si="74"/>
        <v>69495.000773620617</v>
      </c>
      <c r="AU210" s="85">
        <f t="shared" si="75"/>
        <v>0</v>
      </c>
      <c r="AV210" s="85">
        <f>IF(AO210="-","-",IF($B$3='Funding Weight Adjustments'!$D$2,AO210*$E$16,IF($B$3='Funding Weight Adjustments'!$E$2,AO210*$E$16,IF($B$3='Funding Weight Adjustments'!$B$2,AO210*$E$16,IF(Simulation!$B$3='Funding Weight Adjustments'!$C$2,AO210*$E$16,IF($B$3='Funding Weight Adjustments'!$H$2,AO210*$E$16,IF($B$3='Funding Weight Adjustments'!$I$2,AO210*$E$16,IF($B$3='Funding Weight Adjustments'!$F$2,AO210*$E$16,IF(Simulation!$B$3='Funding Weight Adjustments'!$G$2,AO210*$E$16)))))))))</f>
        <v>6828994.3844364369</v>
      </c>
      <c r="AW210" s="85">
        <f t="shared" si="76"/>
        <v>7719601.0889241174</v>
      </c>
      <c r="AX210" s="85">
        <f t="shared" si="77"/>
        <v>2878.9723491955374</v>
      </c>
      <c r="AY210" s="85">
        <f t="shared" si="78"/>
        <v>243.66256713867188</v>
      </c>
      <c r="AZ210" s="85">
        <f t="shared" si="79"/>
        <v>0</v>
      </c>
      <c r="BA210" s="85">
        <f t="shared" si="80"/>
        <v>23943.741048478088</v>
      </c>
      <c r="BB210" s="85">
        <f t="shared" si="81"/>
        <v>27066.375964812301</v>
      </c>
      <c r="BC210" s="85">
        <f t="shared" si="82"/>
        <v>3225.7490116873014</v>
      </c>
      <c r="BD210" s="85">
        <f t="shared" si="83"/>
        <v>16706.779904597373</v>
      </c>
      <c r="BE210" s="86">
        <f t="shared" si="88"/>
        <v>1.6443681008461981</v>
      </c>
    </row>
    <row r="211" spans="1:57" x14ac:dyDescent="0.3">
      <c r="A211" s="76" t="str">
        <f>'Data Export'!A188</f>
        <v>U027</v>
      </c>
      <c r="B211" s="76" t="str">
        <f>'Data Export'!B188</f>
        <v>Bellows Falls UHSD</v>
      </c>
      <c r="C211" s="76" t="str">
        <f>'Data Export'!C188</f>
        <v>47</v>
      </c>
      <c r="D211" s="76" t="str">
        <f>'Data Export'!D188</f>
        <v>Windham Northeast SU</v>
      </c>
      <c r="E211" s="77">
        <f>'Data Export'!E188</f>
        <v>348.35</v>
      </c>
      <c r="F211" s="78">
        <f>'Data Export'!AU188</f>
        <v>0.26540951659551026</v>
      </c>
      <c r="G211" s="78">
        <f>'Data Export'!AT188</f>
        <v>1.28</v>
      </c>
      <c r="H211" s="79">
        <f>'Data Export'!AR188</f>
        <v>0</v>
      </c>
      <c r="I211" s="79">
        <f t="shared" si="60"/>
        <v>1.2207031261368684E-5</v>
      </c>
      <c r="J211" s="79">
        <f>'Data Export'!AV188</f>
        <v>0</v>
      </c>
      <c r="K211" s="79">
        <f>'Data Export'!AW188</f>
        <v>363.04998779296875</v>
      </c>
      <c r="L211" s="78">
        <f>'Data Export'!J188</f>
        <v>0.12937448918819427</v>
      </c>
      <c r="M211" s="78">
        <f>'Data Export'!K188</f>
        <v>6.9672003388404846E-2</v>
      </c>
      <c r="N211" s="76">
        <f>'Data Export'!L188</f>
        <v>0</v>
      </c>
      <c r="O211" s="77">
        <f>'Data Export'!P188</f>
        <v>0</v>
      </c>
      <c r="P211" s="77">
        <f>'Data Export'!Q188</f>
        <v>0</v>
      </c>
      <c r="Q211" s="77">
        <f>'Data Export'!R188</f>
        <v>1</v>
      </c>
      <c r="R211" s="77">
        <f t="shared" si="85"/>
        <v>1</v>
      </c>
      <c r="S211" s="77">
        <f t="shared" si="86"/>
        <v>0</v>
      </c>
      <c r="T211" s="80">
        <f>'Data Export'!Z188</f>
        <v>0</v>
      </c>
      <c r="U211" s="80">
        <f>'Data Export'!AA188</f>
        <v>0</v>
      </c>
      <c r="V211" s="81">
        <f>'Data Export'!AH188</f>
        <v>6962326</v>
      </c>
      <c r="W211" s="81">
        <f t="shared" si="61"/>
        <v>6962325.8505859375</v>
      </c>
      <c r="X211" s="81">
        <f>'Data Export'!AI188</f>
        <v>0</v>
      </c>
      <c r="Y211" s="81">
        <f t="shared" si="62"/>
        <v>0</v>
      </c>
      <c r="Z211" s="81">
        <f>'Data Export'!AJ188</f>
        <v>1047.142578125</v>
      </c>
      <c r="AA211" s="81">
        <f t="shared" si="63"/>
        <v>364772.11708984378</v>
      </c>
      <c r="AB211" s="81">
        <f>'Data Export'!AO188</f>
        <v>0</v>
      </c>
      <c r="AC211" s="81">
        <f t="shared" si="64"/>
        <v>0</v>
      </c>
      <c r="AD211" s="77">
        <f>'Data Export'!AK188</f>
        <v>437.76</v>
      </c>
      <c r="AE211" s="77">
        <f>'Data Export'!AL188</f>
        <v>408.46000000000004</v>
      </c>
      <c r="AF211" s="81">
        <f>'Data Export'!AN188</f>
        <v>19986.58203125</v>
      </c>
      <c r="AG211" s="81">
        <f t="shared" si="65"/>
        <v>16152.263951172927</v>
      </c>
      <c r="AH211" s="80">
        <f t="shared" si="66"/>
        <v>1.5897897589737133</v>
      </c>
      <c r="AI211" s="83">
        <f>'Data Export'!AS188</f>
        <v>363.05</v>
      </c>
      <c r="AJ211" s="84">
        <f t="shared" si="67"/>
        <v>435.65999755859377</v>
      </c>
      <c r="AK211" s="84">
        <f t="shared" si="68"/>
        <v>343.41607877552184</v>
      </c>
      <c r="AL211" s="84">
        <f t="shared" si="69"/>
        <v>2.0224000000000002</v>
      </c>
      <c r="AM211" s="84">
        <f>IF($B$5="No",IF($B$3='Funding Weight Adjustments'!$D$2,$B$14*N211*AI211,IF($B$3='Funding Weight Adjustments'!$E$2,$B$14*N211*AI211,IF($B$3='Funding Weight Adjustments'!$B$2,$B$15*T211*AI211+$B$16*U211*AI211,IF($B$3='Funding Weight Adjustments'!$C$2,$B$15*T211*AI211+$B$16*U211*AI211,IF($B$3='Funding Weight Adjustments'!$H$2,$B$14*N211*AI211,IF($B$3='Funding Weight Adjustments'!$I$2,$B$14*N211*AI211,IF($B$3='Funding Weight Adjustments'!$F$2,$B$15*T211*AI211+$B$16*U211*AI211,IF($B$3='Funding Weight Adjustments'!$G$2,$B$15*T211*AI211+$B$16*U211*AI211)))))))),IF($B$5="Sparsity&lt;100",IF(R211=0,0,IF($B$3='Funding Weight Adjustments'!$D$2,$B$14*N211*AI211,IF($B$3='Funding Weight Adjustments'!$E$2,$B$14*N211*AI211,IF($B$3='Funding Weight Adjustments'!$B$2,$B$15*T211*AI211+$B$16*U211*AI211,IF($B$3='Funding Weight Adjustments'!$C$2,$B$15*T211*AI211+$B$16*U211*AI211,IF($B$3='Funding Weight Adjustments'!$H$2,$B$14*N211*AI211,IF($B$3='Funding Weight Adjustments'!$I$2,$B$14*N211*AI211,IF($B$3='Funding Weight Adjustments'!$F$2,$B$15*T211*AI211+$B$16*U211*AI211,IF($B$3='Funding Weight Adjustments'!$G$2,$B$15*T211*AI211+$B$16*U211*AI211))))))))),IF($B$5="Sparsity&lt;55",IF(S211=0,0,IF($B$3='Funding Weight Adjustments'!$D$2,$B$14*N211*AI211,IF($B$3='Funding Weight Adjustments'!$E$2,$B$14*N211*AI211,IF($B$3='Funding Weight Adjustments'!$B$2,$B$15*T211*AI211+$B$16*U211*AI211,IF($B$3='Funding Weight Adjustments'!$C$2,$B$15*T211*AI211+$B$16*U211*AI211,IF($B$3='Funding Weight Adjustments'!$H$2,$B$14*N211*AI211,IF($B$3='Funding Weight Adjustments'!$I$2,$B$14*N211*AI211,IF($B$3='Funding Weight Adjustments'!$F$2,$B$15*T211*AI211+$B$16*U211*AI211,IF($B$3='Funding Weight Adjustments'!$G$2,$B$15*T211*AI211+$B$16*U211*AI211))))))))))))</f>
        <v>0</v>
      </c>
      <c r="AN211" s="84">
        <f t="shared" si="70"/>
        <v>39.935500000000005</v>
      </c>
      <c r="AO211" s="84">
        <f t="shared" si="87"/>
        <v>821.03397633411566</v>
      </c>
      <c r="AP211" s="84">
        <f t="shared" si="71"/>
        <v>440.19767744167342</v>
      </c>
      <c r="AQ211" s="85">
        <f t="shared" si="72"/>
        <v>14987.70682262465</v>
      </c>
      <c r="AR211" s="86">
        <f t="shared" si="73"/>
        <v>1.47516799435282</v>
      </c>
      <c r="AS211" s="85">
        <f>IF(AO211="-","-",IF($B$3='Funding Weight Adjustments'!$D$2,AI211*$E$14,IF($B$3='Funding Weight Adjustments'!$E$2,AP211*$E$14,IF($B$3='Funding Weight Adjustments'!$B$2,AI211*$E$14,IF(Simulation!$B$3='Funding Weight Adjustments'!$C$2,AP211*$E$14,IF($B$3='Funding Weight Adjustments'!$H$2,AI211*$E$14,IF($B$3='Funding Weight Adjustments'!$I$2,AP211*$E$14,IF($B$3='Funding Weight Adjustments'!$F$2,AI211*$E$14,IF(Simulation!$B$3='Funding Weight Adjustments'!$G$2,AP211*$E$14)))))))))</f>
        <v>849581.51746242971</v>
      </c>
      <c r="AT211" s="85">
        <f t="shared" si="74"/>
        <v>0</v>
      </c>
      <c r="AU211" s="85">
        <f t="shared" si="75"/>
        <v>0</v>
      </c>
      <c r="AV211" s="85">
        <f>IF(AO211="-","-",IF($B$3='Funding Weight Adjustments'!$D$2,AO211*$E$16,IF($B$3='Funding Weight Adjustments'!$E$2,AO211*$E$16,IF($B$3='Funding Weight Adjustments'!$B$2,AO211*$E$16,IF(Simulation!$B$3='Funding Weight Adjustments'!$C$2,AO211*$E$16,IF($B$3='Funding Weight Adjustments'!$H$2,AO211*$E$16,IF($B$3='Funding Weight Adjustments'!$I$2,AO211*$E$16,IF($B$3='Funding Weight Adjustments'!$F$2,AO211*$E$16,IF(Simulation!$B$3='Funding Weight Adjustments'!$G$2,AO211*$E$16)))))))))</f>
        <v>7065771.180253827</v>
      </c>
      <c r="AW211" s="85">
        <f t="shared" si="76"/>
        <v>7915352.6977162566</v>
      </c>
      <c r="AX211" s="85">
        <f t="shared" si="77"/>
        <v>2438.8733097816266</v>
      </c>
      <c r="AY211" s="85">
        <f t="shared" si="78"/>
        <v>0</v>
      </c>
      <c r="AZ211" s="85">
        <f t="shared" si="79"/>
        <v>0</v>
      </c>
      <c r="BA211" s="85">
        <f t="shared" si="80"/>
        <v>20283.540061012849</v>
      </c>
      <c r="BB211" s="85">
        <f t="shared" si="81"/>
        <v>22722.413370794478</v>
      </c>
      <c r="BC211" s="85">
        <f t="shared" si="82"/>
        <v>2735.8313395444784</v>
      </c>
      <c r="BD211" s="85">
        <f t="shared" si="83"/>
        <v>17152.704268020298</v>
      </c>
      <c r="BE211" s="86">
        <f t="shared" si="88"/>
        <v>1.6882582940964861</v>
      </c>
    </row>
    <row r="212" spans="1:57" x14ac:dyDescent="0.3">
      <c r="A212" s="76" t="str">
        <f>'Data Export'!A189</f>
        <v>U028</v>
      </c>
      <c r="B212" s="76" t="str">
        <f>'Data Export'!B189</f>
        <v>Mt. Abraham UHSD</v>
      </c>
      <c r="C212" s="76" t="str">
        <f>'Data Export'!C189</f>
        <v>1</v>
      </c>
      <c r="D212" s="76" t="str">
        <f>'Data Export'!D189</f>
        <v>Addison Northeast SU</v>
      </c>
      <c r="E212" s="77">
        <f>'Data Export'!E189</f>
        <v>652.75</v>
      </c>
      <c r="F212" s="78">
        <f>'Data Export'!AU189</f>
        <v>0.14038014069763863</v>
      </c>
      <c r="G212" s="78">
        <f>'Data Export'!AT189</f>
        <v>2.42</v>
      </c>
      <c r="H212" s="79">
        <f>'Data Export'!AR189</f>
        <v>0</v>
      </c>
      <c r="I212" s="79">
        <f t="shared" si="60"/>
        <v>-2.5634765620452526E-5</v>
      </c>
      <c r="J212" s="79">
        <f>'Data Export'!AV189</f>
        <v>224.13516235351563</v>
      </c>
      <c r="K212" s="79">
        <f>'Data Export'!AW189</f>
        <v>425.48486328125</v>
      </c>
      <c r="L212" s="78">
        <f>'Data Export'!J189</f>
        <v>8.6007177829742432E-2</v>
      </c>
      <c r="M212" s="78">
        <f>'Data Export'!K189</f>
        <v>2.6290640234947205E-2</v>
      </c>
      <c r="N212" s="76">
        <f>'Data Export'!L189</f>
        <v>0</v>
      </c>
      <c r="O212" s="77">
        <f>'Data Export'!P189</f>
        <v>0</v>
      </c>
      <c r="P212" s="77">
        <f>'Data Export'!Q189</f>
        <v>1</v>
      </c>
      <c r="Q212" s="77">
        <f>'Data Export'!R189</f>
        <v>0</v>
      </c>
      <c r="R212" s="77">
        <f t="shared" si="85"/>
        <v>1</v>
      </c>
      <c r="S212" s="77">
        <f t="shared" si="86"/>
        <v>1</v>
      </c>
      <c r="T212" s="80">
        <f>'Data Export'!Z189</f>
        <v>0</v>
      </c>
      <c r="U212" s="80">
        <f>'Data Export'!AA189</f>
        <v>0</v>
      </c>
      <c r="V212" s="81">
        <f>'Data Export'!AH189</f>
        <v>12929269</v>
      </c>
      <c r="W212" s="81">
        <f t="shared" si="61"/>
        <v>12929269.130859375</v>
      </c>
      <c r="X212" s="81">
        <f>'Data Export'!AI189</f>
        <v>11.261585235595703</v>
      </c>
      <c r="Y212" s="81">
        <f t="shared" si="62"/>
        <v>7350.9997625350952</v>
      </c>
      <c r="Z212" s="81">
        <f>'Data Export'!AJ189</f>
        <v>937.75</v>
      </c>
      <c r="AA212" s="81">
        <f t="shared" si="63"/>
        <v>612116.3125</v>
      </c>
      <c r="AB212" s="81">
        <f>'Data Export'!AO189</f>
        <v>0</v>
      </c>
      <c r="AC212" s="81">
        <f t="shared" si="64"/>
        <v>0</v>
      </c>
      <c r="AD212" s="77">
        <f>'Data Export'!AK189</f>
        <v>760.38000000000011</v>
      </c>
      <c r="AE212" s="77">
        <f>'Data Export'!AL189</f>
        <v>709.47</v>
      </c>
      <c r="AF212" s="81">
        <f>'Data Export'!AN189</f>
        <v>19807.3828125</v>
      </c>
      <c r="AG212" s="81">
        <f t="shared" si="65"/>
        <v>17361.06222723917</v>
      </c>
      <c r="AH212" s="80">
        <f t="shared" si="66"/>
        <v>1.7087659672479498</v>
      </c>
      <c r="AI212" s="83">
        <f>'Data Export'!AS189</f>
        <v>649.62</v>
      </c>
      <c r="AJ212" s="84">
        <f t="shared" si="67"/>
        <v>786.26805999755857</v>
      </c>
      <c r="AK212" s="84">
        <f t="shared" si="68"/>
        <v>327.81797003889449</v>
      </c>
      <c r="AL212" s="84">
        <f t="shared" si="69"/>
        <v>3.8235999999999999</v>
      </c>
      <c r="AM212" s="84">
        <f>IF($B$5="No",IF($B$3='Funding Weight Adjustments'!$D$2,$B$14*N212*AI212,IF($B$3='Funding Weight Adjustments'!$E$2,$B$14*N212*AI212,IF($B$3='Funding Weight Adjustments'!$B$2,$B$15*T212*AI212+$B$16*U212*AI212,IF($B$3='Funding Weight Adjustments'!$C$2,$B$15*T212*AI212+$B$16*U212*AI212,IF($B$3='Funding Weight Adjustments'!$H$2,$B$14*N212*AI212,IF($B$3='Funding Weight Adjustments'!$I$2,$B$14*N212*AI212,IF($B$3='Funding Weight Adjustments'!$F$2,$B$15*T212*AI212+$B$16*U212*AI212,IF($B$3='Funding Weight Adjustments'!$G$2,$B$15*T212*AI212+$B$16*U212*AI212)))))))),IF($B$5="Sparsity&lt;100",IF(R212=0,0,IF($B$3='Funding Weight Adjustments'!$D$2,$B$14*N212*AI212,IF($B$3='Funding Weight Adjustments'!$E$2,$B$14*N212*AI212,IF($B$3='Funding Weight Adjustments'!$B$2,$B$15*T212*AI212+$B$16*U212*AI212,IF($B$3='Funding Weight Adjustments'!$C$2,$B$15*T212*AI212+$B$16*U212*AI212,IF($B$3='Funding Weight Adjustments'!$H$2,$B$14*N212*AI212,IF($B$3='Funding Weight Adjustments'!$I$2,$B$14*N212*AI212,IF($B$3='Funding Weight Adjustments'!$F$2,$B$15*T212*AI212+$B$16*U212*AI212,IF($B$3='Funding Weight Adjustments'!$G$2,$B$15*T212*AI212+$B$16*U212*AI212))))))))),IF($B$5="Sparsity&lt;55",IF(S212=0,0,IF($B$3='Funding Weight Adjustments'!$D$2,$B$14*N212*AI212,IF($B$3='Funding Weight Adjustments'!$E$2,$B$14*N212*AI212,IF($B$3='Funding Weight Adjustments'!$B$2,$B$15*T212*AI212+$B$16*U212*AI212,IF($B$3='Funding Weight Adjustments'!$C$2,$B$15*T212*AI212+$B$16*U212*AI212,IF($B$3='Funding Weight Adjustments'!$H$2,$B$14*N212*AI212,IF($B$3='Funding Weight Adjustments'!$I$2,$B$14*N212*AI212,IF($B$3='Funding Weight Adjustments'!$F$2,$B$15*T212*AI212+$B$16*U212*AI212,IF($B$3='Funding Weight Adjustments'!$G$2,$B$15*T212*AI212+$B$16*U212*AI212))))))))))))</f>
        <v>0</v>
      </c>
      <c r="AN212" s="84">
        <f t="shared" si="70"/>
        <v>110.43540000000002</v>
      </c>
      <c r="AO212" s="84">
        <f t="shared" si="87"/>
        <v>1228.345030036453</v>
      </c>
      <c r="AP212" s="84">
        <f t="shared" si="71"/>
        <v>658.57765318475458</v>
      </c>
      <c r="AQ212" s="85">
        <f t="shared" si="72"/>
        <v>18702.658310369323</v>
      </c>
      <c r="AR212" s="86">
        <f t="shared" si="73"/>
        <v>1.8408128258237522</v>
      </c>
      <c r="AS212" s="85">
        <f>IF(AO212="-","-",IF($B$3='Funding Weight Adjustments'!$D$2,AI212*$E$14,IF($B$3='Funding Weight Adjustments'!$E$2,AP212*$E$14,IF($B$3='Funding Weight Adjustments'!$B$2,AI212*$E$14,IF(Simulation!$B$3='Funding Weight Adjustments'!$C$2,AP212*$E$14,IF($B$3='Funding Weight Adjustments'!$H$2,AI212*$E$14,IF($B$3='Funding Weight Adjustments'!$I$2,AP212*$E$14,IF($B$3='Funding Weight Adjustments'!$F$2,AI212*$E$14,IF(Simulation!$B$3='Funding Weight Adjustments'!$G$2,AP212*$E$14)))))))))</f>
        <v>1271054.8706465764</v>
      </c>
      <c r="AT212" s="85">
        <f t="shared" si="74"/>
        <v>7350.9997625350952</v>
      </c>
      <c r="AU212" s="85">
        <f t="shared" si="75"/>
        <v>0</v>
      </c>
      <c r="AV212" s="85">
        <f>IF(AO212="-","-",IF($B$3='Funding Weight Adjustments'!$D$2,AO212*$E$16,IF($B$3='Funding Weight Adjustments'!$E$2,AO212*$E$16,IF($B$3='Funding Weight Adjustments'!$B$2,AO212*$E$16,IF(Simulation!$B$3='Funding Weight Adjustments'!$C$2,AO212*$E$16,IF($B$3='Funding Weight Adjustments'!$H$2,AO212*$E$16,IF($B$3='Funding Weight Adjustments'!$I$2,AO212*$E$16,IF($B$3='Funding Weight Adjustments'!$F$2,AO212*$E$16,IF(Simulation!$B$3='Funding Weight Adjustments'!$G$2,AO212*$E$16)))))))))</f>
        <v>10571066.682760071</v>
      </c>
      <c r="AW212" s="85">
        <f t="shared" si="76"/>
        <v>11849472.553169183</v>
      </c>
      <c r="AX212" s="85">
        <f t="shared" si="77"/>
        <v>1947.2307478308333</v>
      </c>
      <c r="AY212" s="85">
        <f t="shared" si="78"/>
        <v>11.261585235595703</v>
      </c>
      <c r="AZ212" s="85">
        <f t="shared" si="79"/>
        <v>0</v>
      </c>
      <c r="BA212" s="85">
        <f t="shared" si="80"/>
        <v>16194.663627361273</v>
      </c>
      <c r="BB212" s="85">
        <f t="shared" si="81"/>
        <v>18153.155960427703</v>
      </c>
      <c r="BC212" s="85">
        <f t="shared" si="82"/>
        <v>-1654.2268520722973</v>
      </c>
      <c r="BD212" s="85">
        <f t="shared" si="83"/>
        <v>17063.069459353039</v>
      </c>
      <c r="BE212" s="86">
        <f t="shared" si="88"/>
        <v>1.6794359704087636</v>
      </c>
    </row>
    <row r="213" spans="1:57" x14ac:dyDescent="0.3">
      <c r="A213" s="76" t="str">
        <f>'Data Export'!A190</f>
        <v>U029</v>
      </c>
      <c r="B213" s="76" t="str">
        <f>'Data Export'!B190</f>
        <v>Chester-Andover UESD</v>
      </c>
      <c r="C213" s="76" t="str">
        <f>'Data Export'!C190</f>
        <v>63</v>
      </c>
      <c r="D213" s="76" t="str">
        <f>'Data Export'!D190</f>
        <v>Two Rivers SU</v>
      </c>
      <c r="E213" s="77">
        <f>'Data Export'!E190</f>
        <v>257.39999999999998</v>
      </c>
      <c r="F213" s="78">
        <f>'Data Export'!AU190</f>
        <v>0.27711539883918024</v>
      </c>
      <c r="G213" s="78">
        <f>'Data Export'!AT190</f>
        <v>0.87</v>
      </c>
      <c r="H213" s="79">
        <f>'Data Export'!AR190</f>
        <v>0.66</v>
      </c>
      <c r="I213" s="79">
        <f t="shared" si="60"/>
        <v>173.18318489074707</v>
      </c>
      <c r="J213" s="79">
        <f>'Data Export'!AV190</f>
        <v>20.84681510925293</v>
      </c>
      <c r="K213" s="79">
        <f>'Data Export'!AW190</f>
        <v>0</v>
      </c>
      <c r="L213" s="78">
        <f>'Data Export'!J190</f>
        <v>0.10336185991764069</v>
      </c>
      <c r="M213" s="78">
        <f>'Data Export'!K190</f>
        <v>7.3168158531188965E-2</v>
      </c>
      <c r="N213" s="76">
        <f>'Data Export'!L190</f>
        <v>0</v>
      </c>
      <c r="O213" s="77">
        <f>'Data Export'!P190</f>
        <v>0</v>
      </c>
      <c r="P213" s="77">
        <f>'Data Export'!Q190</f>
        <v>1</v>
      </c>
      <c r="Q213" s="77">
        <f>'Data Export'!R190</f>
        <v>0</v>
      </c>
      <c r="R213" s="77">
        <f t="shared" si="85"/>
        <v>1</v>
      </c>
      <c r="S213" s="77">
        <f t="shared" si="86"/>
        <v>1</v>
      </c>
      <c r="T213" s="80">
        <f>'Data Export'!Z190</f>
        <v>0</v>
      </c>
      <c r="U213" s="80">
        <f>'Data Export'!AA190</f>
        <v>0</v>
      </c>
      <c r="V213" s="81">
        <f>'Data Export'!AH190</f>
        <v>3691129.75</v>
      </c>
      <c r="W213" s="81">
        <f t="shared" si="61"/>
        <v>3749609.8986328123</v>
      </c>
      <c r="X213" s="81">
        <f>'Data Export'!AI190</f>
        <v>365.08935546875</v>
      </c>
      <c r="Y213" s="81">
        <f t="shared" si="62"/>
        <v>93974.000097656244</v>
      </c>
      <c r="Z213" s="81">
        <f>'Data Export'!AJ190</f>
        <v>1987.734375</v>
      </c>
      <c r="AA213" s="81">
        <f t="shared" si="63"/>
        <v>511642.82812499994</v>
      </c>
      <c r="AB213" s="81">
        <f>'Data Export'!AO190</f>
        <v>227.19502258300781</v>
      </c>
      <c r="AC213" s="81">
        <f t="shared" si="64"/>
        <v>58479.998812866208</v>
      </c>
      <c r="AD213" s="77">
        <f>'Data Export'!AK190</f>
        <v>207.96</v>
      </c>
      <c r="AE213" s="77">
        <f>'Data Export'!AL190</f>
        <v>194.04</v>
      </c>
      <c r="AF213" s="81">
        <f>'Data Export'!AN190</f>
        <v>14567.2490234375</v>
      </c>
      <c r="AG213" s="81">
        <f t="shared" si="65"/>
        <v>16687.111268335459</v>
      </c>
      <c r="AH213" s="80">
        <f t="shared" si="66"/>
        <v>1.6424322114503405</v>
      </c>
      <c r="AI213" s="83">
        <f>'Data Export'!AS190</f>
        <v>194.69</v>
      </c>
      <c r="AJ213" s="84">
        <f t="shared" si="67"/>
        <v>199.12836747512816</v>
      </c>
      <c r="AK213" s="84">
        <f t="shared" si="68"/>
        <v>163.88916481000302</v>
      </c>
      <c r="AL213" s="84">
        <f t="shared" si="69"/>
        <v>1.3746</v>
      </c>
      <c r="AM213" s="84">
        <f>IF($B$5="No",IF($B$3='Funding Weight Adjustments'!$D$2,$B$14*N213*AI213,IF($B$3='Funding Weight Adjustments'!$E$2,$B$14*N213*AI213,IF($B$3='Funding Weight Adjustments'!$B$2,$B$15*T213*AI213+$B$16*U213*AI213,IF($B$3='Funding Weight Adjustments'!$C$2,$B$15*T213*AI213+$B$16*U213*AI213,IF($B$3='Funding Weight Adjustments'!$H$2,$B$14*N213*AI213,IF($B$3='Funding Weight Adjustments'!$I$2,$B$14*N213*AI213,IF($B$3='Funding Weight Adjustments'!$F$2,$B$15*T213*AI213+$B$16*U213*AI213,IF($B$3='Funding Weight Adjustments'!$G$2,$B$15*T213*AI213+$B$16*U213*AI213)))))))),IF($B$5="Sparsity&lt;100",IF(R213=0,0,IF($B$3='Funding Weight Adjustments'!$D$2,$B$14*N213*AI213,IF($B$3='Funding Weight Adjustments'!$E$2,$B$14*N213*AI213,IF($B$3='Funding Weight Adjustments'!$B$2,$B$15*T213*AI213+$B$16*U213*AI213,IF($B$3='Funding Weight Adjustments'!$C$2,$B$15*T213*AI213+$B$16*U213*AI213,IF($B$3='Funding Weight Adjustments'!$H$2,$B$14*N213*AI213,IF($B$3='Funding Weight Adjustments'!$I$2,$B$14*N213*AI213,IF($B$3='Funding Weight Adjustments'!$F$2,$B$15*T213*AI213+$B$16*U213*AI213,IF($B$3='Funding Weight Adjustments'!$G$2,$B$15*T213*AI213+$B$16*U213*AI213))))))))),IF($B$5="Sparsity&lt;55",IF(S213=0,0,IF($B$3='Funding Weight Adjustments'!$D$2,$B$14*N213*AI213,IF($B$3='Funding Weight Adjustments'!$E$2,$B$14*N213*AI213,IF($B$3='Funding Weight Adjustments'!$B$2,$B$15*T213*AI213+$B$16*U213*AI213,IF($B$3='Funding Weight Adjustments'!$C$2,$B$15*T213*AI213+$B$16*U213*AI213,IF($B$3='Funding Weight Adjustments'!$H$2,$B$14*N213*AI213,IF($B$3='Funding Weight Adjustments'!$I$2,$B$14*N213*AI213,IF($B$3='Funding Weight Adjustments'!$F$2,$B$15*T213*AI213+$B$16*U213*AI213,IF($B$3='Funding Weight Adjustments'!$G$2,$B$15*T213*AI213+$B$16*U213*AI213))))))))))))</f>
        <v>0</v>
      </c>
      <c r="AN213" s="84">
        <f t="shared" si="70"/>
        <v>33.097300000000004</v>
      </c>
      <c r="AO213" s="84">
        <f t="shared" si="87"/>
        <v>397.48943228513122</v>
      </c>
      <c r="AP213" s="84">
        <f t="shared" si="71"/>
        <v>213.1141096995471</v>
      </c>
      <c r="AQ213" s="85">
        <f t="shared" si="72"/>
        <v>15193.583733487983</v>
      </c>
      <c r="AR213" s="86">
        <f t="shared" si="73"/>
        <v>1.4954314698314943</v>
      </c>
      <c r="AS213" s="85">
        <f>IF(AO213="-","-",IF($B$3='Funding Weight Adjustments'!$D$2,AI213*$E$14,IF($B$3='Funding Weight Adjustments'!$E$2,AP213*$E$14,IF($B$3='Funding Weight Adjustments'!$B$2,AI213*$E$14,IF(Simulation!$B$3='Funding Weight Adjustments'!$C$2,AP213*$E$14,IF($B$3='Funding Weight Adjustments'!$H$2,AI213*$E$14,IF($B$3='Funding Weight Adjustments'!$I$2,AP213*$E$14,IF($B$3='Funding Weight Adjustments'!$F$2,AI213*$E$14,IF(Simulation!$B$3='Funding Weight Adjustments'!$G$2,AP213*$E$14)))))))))</f>
        <v>411310.23172012588</v>
      </c>
      <c r="AT213" s="85">
        <f t="shared" si="74"/>
        <v>93974.000097656244</v>
      </c>
      <c r="AU213" s="85">
        <f t="shared" si="75"/>
        <v>58479.998812866208</v>
      </c>
      <c r="AV213" s="85">
        <f>IF(AO213="-","-",IF($B$3='Funding Weight Adjustments'!$D$2,AO213*$E$16,IF($B$3='Funding Weight Adjustments'!$E$2,AO213*$E$16,IF($B$3='Funding Weight Adjustments'!$B$2,AO213*$E$16,IF(Simulation!$B$3='Funding Weight Adjustments'!$C$2,AO213*$E$16,IF($B$3='Funding Weight Adjustments'!$H$2,AO213*$E$16,IF($B$3='Funding Weight Adjustments'!$I$2,AO213*$E$16,IF($B$3='Funding Weight Adjustments'!$F$2,AO213*$E$16,IF(Simulation!$B$3='Funding Weight Adjustments'!$G$2,AO213*$E$16)))))))))</f>
        <v>3420771.1934600887</v>
      </c>
      <c r="AW213" s="85">
        <f t="shared" si="76"/>
        <v>3984535.424090737</v>
      </c>
      <c r="AX213" s="85">
        <f t="shared" si="77"/>
        <v>1597.9418481745374</v>
      </c>
      <c r="AY213" s="85">
        <f t="shared" si="78"/>
        <v>365.08935546875</v>
      </c>
      <c r="AZ213" s="85">
        <f t="shared" si="79"/>
        <v>227.19502258300781</v>
      </c>
      <c r="BA213" s="85">
        <f t="shared" si="80"/>
        <v>13289.709376301822</v>
      </c>
      <c r="BB213" s="85">
        <f t="shared" si="81"/>
        <v>15479.935602528118</v>
      </c>
      <c r="BC213" s="85">
        <f t="shared" si="82"/>
        <v>912.68657909061767</v>
      </c>
      <c r="BD213" s="85">
        <f t="shared" si="83"/>
        <v>16295.929916897087</v>
      </c>
      <c r="BE213" s="86">
        <f t="shared" si="88"/>
        <v>1.6039301099308156</v>
      </c>
    </row>
    <row r="214" spans="1:57" x14ac:dyDescent="0.3">
      <c r="A214" s="76" t="str">
        <f>'Data Export'!A191</f>
        <v>U030</v>
      </c>
      <c r="B214" s="76" t="str">
        <f>'Data Export'!B191</f>
        <v>Oxbow UHSD</v>
      </c>
      <c r="C214" s="76" t="str">
        <f>'Data Export'!C191</f>
        <v>27</v>
      </c>
      <c r="D214" s="76" t="str">
        <f>'Data Export'!D191</f>
        <v>Orange East SU</v>
      </c>
      <c r="E214" s="77">
        <f>'Data Export'!E191</f>
        <v>272.83</v>
      </c>
      <c r="F214" s="78">
        <f>'Data Export'!AU191</f>
        <v>0.26889604163612374</v>
      </c>
      <c r="G214" s="78">
        <f>'Data Export'!AT191</f>
        <v>1.19</v>
      </c>
      <c r="H214" s="79">
        <f>'Data Export'!AR191</f>
        <v>0</v>
      </c>
      <c r="I214" s="79">
        <f t="shared" si="60"/>
        <v>3.6621093499888957E-6</v>
      </c>
      <c r="J214" s="79">
        <f>'Data Export'!AV191</f>
        <v>82.831008911132813</v>
      </c>
      <c r="K214" s="79">
        <f>'Data Export'!AW191</f>
        <v>190.00898742675781</v>
      </c>
      <c r="L214" s="78">
        <f>'Data Export'!J191</f>
        <v>0.1519264280796051</v>
      </c>
      <c r="M214" s="78">
        <f>'Data Export'!K191</f>
        <v>4.5111604034900665E-2</v>
      </c>
      <c r="N214" s="76">
        <f>'Data Export'!L191</f>
        <v>0</v>
      </c>
      <c r="O214" s="77">
        <f>'Data Export'!P191</f>
        <v>0</v>
      </c>
      <c r="P214" s="77">
        <f>'Data Export'!Q191</f>
        <v>1</v>
      </c>
      <c r="Q214" s="77">
        <f>'Data Export'!R191</f>
        <v>0</v>
      </c>
      <c r="R214" s="77">
        <f t="shared" si="85"/>
        <v>1</v>
      </c>
      <c r="S214" s="77">
        <f t="shared" si="86"/>
        <v>1</v>
      </c>
      <c r="T214" s="80">
        <f>'Data Export'!Z191</f>
        <v>0</v>
      </c>
      <c r="U214" s="80">
        <f>'Data Export'!AA191</f>
        <v>0</v>
      </c>
      <c r="V214" s="81">
        <f>'Data Export'!AH191</f>
        <v>9046222</v>
      </c>
      <c r="W214" s="81">
        <f t="shared" si="61"/>
        <v>9156341.055781249</v>
      </c>
      <c r="X214" s="81">
        <f>'Data Export'!AI191</f>
        <v>323.43215942382813</v>
      </c>
      <c r="Y214" s="81">
        <f t="shared" si="62"/>
        <v>88241.996055603027</v>
      </c>
      <c r="Z214" s="81">
        <f>'Data Export'!AJ191</f>
        <v>15572.595703125</v>
      </c>
      <c r="AA214" s="81">
        <f t="shared" si="63"/>
        <v>4248671.2856835937</v>
      </c>
      <c r="AB214" s="81">
        <f>'Data Export'!AO191</f>
        <v>403.61764526367188</v>
      </c>
      <c r="AC214" s="81">
        <f t="shared" si="64"/>
        <v>110119.00215728758</v>
      </c>
      <c r="AD214" s="77">
        <f>'Data Export'!AK191</f>
        <v>329.31</v>
      </c>
      <c r="AE214" s="77">
        <f>'Data Export'!AL191</f>
        <v>307.27</v>
      </c>
      <c r="AF214" s="81">
        <f>'Data Export'!AN191</f>
        <v>33560.609375</v>
      </c>
      <c r="AG214" s="81">
        <f t="shared" si="65"/>
        <v>15971.848114354332</v>
      </c>
      <c r="AH214" s="80">
        <f t="shared" si="66"/>
        <v>1.5720322947199146</v>
      </c>
      <c r="AI214" s="83">
        <f>'Data Export'!AS191</f>
        <v>272.83999999999997</v>
      </c>
      <c r="AJ214" s="84">
        <f t="shared" si="67"/>
        <v>329.89292953491207</v>
      </c>
      <c r="AK214" s="84">
        <f t="shared" si="68"/>
        <v>263.4595016595772</v>
      </c>
      <c r="AL214" s="84">
        <f t="shared" si="69"/>
        <v>1.8802000000000001</v>
      </c>
      <c r="AM214" s="84">
        <f>IF($B$5="No",IF($B$3='Funding Weight Adjustments'!$D$2,$B$14*N214*AI214,IF($B$3='Funding Weight Adjustments'!$E$2,$B$14*N214*AI214,IF($B$3='Funding Weight Adjustments'!$B$2,$B$15*T214*AI214+$B$16*U214*AI214,IF($B$3='Funding Weight Adjustments'!$C$2,$B$15*T214*AI214+$B$16*U214*AI214,IF($B$3='Funding Weight Adjustments'!$H$2,$B$14*N214*AI214,IF($B$3='Funding Weight Adjustments'!$I$2,$B$14*N214*AI214,IF($B$3='Funding Weight Adjustments'!$F$2,$B$15*T214*AI214+$B$16*U214*AI214,IF($B$3='Funding Weight Adjustments'!$G$2,$B$15*T214*AI214+$B$16*U214*AI214)))))))),IF($B$5="Sparsity&lt;100",IF(R214=0,0,IF($B$3='Funding Weight Adjustments'!$D$2,$B$14*N214*AI214,IF($B$3='Funding Weight Adjustments'!$E$2,$B$14*N214*AI214,IF($B$3='Funding Weight Adjustments'!$B$2,$B$15*T214*AI214+$B$16*U214*AI214,IF($B$3='Funding Weight Adjustments'!$C$2,$B$15*T214*AI214+$B$16*U214*AI214,IF($B$3='Funding Weight Adjustments'!$H$2,$B$14*N214*AI214,IF($B$3='Funding Weight Adjustments'!$I$2,$B$14*N214*AI214,IF($B$3='Funding Weight Adjustments'!$F$2,$B$15*T214*AI214+$B$16*U214*AI214,IF($B$3='Funding Weight Adjustments'!$G$2,$B$15*T214*AI214+$B$16*U214*AI214))))))))),IF($B$5="Sparsity&lt;55",IF(S214=0,0,IF($B$3='Funding Weight Adjustments'!$D$2,$B$14*N214*AI214,IF($B$3='Funding Weight Adjustments'!$E$2,$B$14*N214*AI214,IF($B$3='Funding Weight Adjustments'!$B$2,$B$15*T214*AI214+$B$16*U214*AI214,IF($B$3='Funding Weight Adjustments'!$C$2,$B$15*T214*AI214+$B$16*U214*AI214,IF($B$3='Funding Weight Adjustments'!$H$2,$B$14*N214*AI214,IF($B$3='Funding Weight Adjustments'!$I$2,$B$14*N214*AI214,IF($B$3='Funding Weight Adjustments'!$F$2,$B$15*T214*AI214+$B$16*U214*AI214,IF($B$3='Funding Weight Adjustments'!$G$2,$B$15*T214*AI214+$B$16*U214*AI214))))))))))))</f>
        <v>0</v>
      </c>
      <c r="AN214" s="84">
        <f t="shared" si="70"/>
        <v>46.382799999999996</v>
      </c>
      <c r="AO214" s="84">
        <f t="shared" si="87"/>
        <v>641.61543119448925</v>
      </c>
      <c r="AP214" s="84">
        <f t="shared" si="71"/>
        <v>344.00235649640814</v>
      </c>
      <c r="AQ214" s="85">
        <f t="shared" si="72"/>
        <v>14266.384161089019</v>
      </c>
      <c r="AR214" s="86">
        <f t="shared" si="73"/>
        <v>1.4041716693985256</v>
      </c>
      <c r="AS214" s="85">
        <f>IF(AO214="-","-",IF($B$3='Funding Weight Adjustments'!$D$2,AI214*$E$14,IF($B$3='Funding Weight Adjustments'!$E$2,AP214*$E$14,IF($B$3='Funding Weight Adjustments'!$B$2,AI214*$E$14,IF(Simulation!$B$3='Funding Weight Adjustments'!$C$2,AP214*$E$14,IF($B$3='Funding Weight Adjustments'!$H$2,AI214*$E$14,IF($B$3='Funding Weight Adjustments'!$I$2,AP214*$E$14,IF($B$3='Funding Weight Adjustments'!$F$2,AI214*$E$14,IF(Simulation!$B$3='Funding Weight Adjustments'!$G$2,AP214*$E$14)))))))))</f>
        <v>663924.54803806776</v>
      </c>
      <c r="AT214" s="85">
        <f t="shared" si="74"/>
        <v>88241.996055603027</v>
      </c>
      <c r="AU214" s="85">
        <f t="shared" si="75"/>
        <v>110119.00215728758</v>
      </c>
      <c r="AV214" s="85">
        <f>IF(AO214="-","-",IF($B$3='Funding Weight Adjustments'!$D$2,AO214*$E$16,IF($B$3='Funding Weight Adjustments'!$E$2,AO214*$E$16,IF($B$3='Funding Weight Adjustments'!$B$2,AO214*$E$16,IF(Simulation!$B$3='Funding Weight Adjustments'!$C$2,AO214*$E$16,IF($B$3='Funding Weight Adjustments'!$H$2,AO214*$E$16,IF($B$3='Funding Weight Adjustments'!$I$2,AO214*$E$16,IF($B$3='Funding Weight Adjustments'!$F$2,AO214*$E$16,IF(Simulation!$B$3='Funding Weight Adjustments'!$G$2,AO214*$E$16)))))))))</f>
        <v>5521705.4996701693</v>
      </c>
      <c r="AW214" s="85">
        <f t="shared" si="76"/>
        <v>6383991.0459211273</v>
      </c>
      <c r="AX214" s="85">
        <f t="shared" si="77"/>
        <v>2433.4734011584787</v>
      </c>
      <c r="AY214" s="85">
        <f t="shared" si="78"/>
        <v>323.43215942382813</v>
      </c>
      <c r="AZ214" s="85">
        <f t="shared" si="79"/>
        <v>403.61764526367188</v>
      </c>
      <c r="BA214" s="85">
        <f t="shared" si="80"/>
        <v>20238.630281384634</v>
      </c>
      <c r="BB214" s="85">
        <f t="shared" si="81"/>
        <v>23399.153487230611</v>
      </c>
      <c r="BC214" s="85">
        <f t="shared" si="82"/>
        <v>-10161.455887769389</v>
      </c>
      <c r="BD214" s="85">
        <f t="shared" si="83"/>
        <v>6207.2823627876205</v>
      </c>
      <c r="BE214" s="86">
        <f t="shared" si="88"/>
        <v>0.61095298846334845</v>
      </c>
    </row>
    <row r="215" spans="1:57" x14ac:dyDescent="0.3">
      <c r="A215" s="76" t="str">
        <f>'Data Export'!A192</f>
        <v>U032</v>
      </c>
      <c r="B215" s="76" t="str">
        <f>'Data Export'!B192</f>
        <v>U-32 UHSD</v>
      </c>
      <c r="C215" s="76" t="str">
        <f>'Data Export'!C192</f>
        <v>32</v>
      </c>
      <c r="D215" s="76" t="str">
        <f>'Data Export'!D192</f>
        <v>Washington Central SU</v>
      </c>
      <c r="E215" s="77">
        <f>'Data Export'!E192</f>
        <v>664.06000000000006</v>
      </c>
      <c r="F215" s="78">
        <f>'Data Export'!AU192</f>
        <v>8.143085196675251E-2</v>
      </c>
      <c r="G215" s="78">
        <f>'Data Export'!AT192</f>
        <v>2.87</v>
      </c>
      <c r="H215" s="79">
        <f>'Data Export'!AR192</f>
        <v>0</v>
      </c>
      <c r="I215" s="79">
        <f t="shared" si="60"/>
        <v>3.2136834716797011</v>
      </c>
      <c r="J215" s="79">
        <f>'Data Export'!AV192</f>
        <v>211.85389709472656</v>
      </c>
      <c r="K215" s="79">
        <f>'Data Export'!AW192</f>
        <v>468.29241943359375</v>
      </c>
      <c r="L215" s="78">
        <f>'Data Export'!J192</f>
        <v>0.13344579935073853</v>
      </c>
      <c r="M215" s="78">
        <f>'Data Export'!K192</f>
        <v>1.5211271122097969E-2</v>
      </c>
      <c r="N215" s="76">
        <f>'Data Export'!L192</f>
        <v>0</v>
      </c>
      <c r="O215" s="77">
        <f>'Data Export'!P192</f>
        <v>0</v>
      </c>
      <c r="P215" s="77">
        <f>'Data Export'!Q192</f>
        <v>1</v>
      </c>
      <c r="Q215" s="77">
        <f>'Data Export'!R192</f>
        <v>0</v>
      </c>
      <c r="R215" s="77">
        <f t="shared" si="85"/>
        <v>1</v>
      </c>
      <c r="S215" s="77">
        <f t="shared" si="86"/>
        <v>1</v>
      </c>
      <c r="T215" s="80">
        <f>'Data Export'!Z192</f>
        <v>0</v>
      </c>
      <c r="U215" s="80">
        <f>'Data Export'!AA192</f>
        <v>0</v>
      </c>
      <c r="V215" s="81">
        <f>'Data Export'!AH192</f>
        <v>14305832</v>
      </c>
      <c r="W215" s="81">
        <f t="shared" si="61"/>
        <v>14305831.610078126</v>
      </c>
      <c r="X215" s="81">
        <f>'Data Export'!AI192</f>
        <v>244.52308654785156</v>
      </c>
      <c r="Y215" s="81">
        <f t="shared" si="62"/>
        <v>162378.00085296633</v>
      </c>
      <c r="Z215" s="81">
        <f>'Data Export'!AJ192</f>
        <v>2288.349609375</v>
      </c>
      <c r="AA215" s="81">
        <f t="shared" si="63"/>
        <v>1519601.4416015625</v>
      </c>
      <c r="AB215" s="81">
        <f>'Data Export'!AO192</f>
        <v>0</v>
      </c>
      <c r="AC215" s="81">
        <f t="shared" si="64"/>
        <v>0</v>
      </c>
      <c r="AD215" s="77">
        <f>'Data Export'!AK192</f>
        <v>788.52</v>
      </c>
      <c r="AE215" s="77">
        <f>'Data Export'!AL192</f>
        <v>735.71999999999991</v>
      </c>
      <c r="AF215" s="81">
        <f>'Data Export'!AN192</f>
        <v>21542.98046875</v>
      </c>
      <c r="AG215" s="81">
        <f t="shared" si="65"/>
        <v>17379.206992438107</v>
      </c>
      <c r="AH215" s="80">
        <f t="shared" si="66"/>
        <v>1.7105518693344592</v>
      </c>
      <c r="AI215" s="83">
        <f>'Data Export'!AS192</f>
        <v>683.36</v>
      </c>
      <c r="AJ215" s="84">
        <f t="shared" si="67"/>
        <v>825.74488021850584</v>
      </c>
      <c r="AK215" s="84">
        <f t="shared" si="68"/>
        <v>199.70609403702952</v>
      </c>
      <c r="AL215" s="84">
        <f t="shared" si="69"/>
        <v>4.5346000000000002</v>
      </c>
      <c r="AM215" s="84">
        <f>IF($B$5="No",IF($B$3='Funding Weight Adjustments'!$D$2,$B$14*N215*AI215,IF($B$3='Funding Weight Adjustments'!$E$2,$B$14*N215*AI215,IF($B$3='Funding Weight Adjustments'!$B$2,$B$15*T215*AI215+$B$16*U215*AI215,IF($B$3='Funding Weight Adjustments'!$C$2,$B$15*T215*AI215+$B$16*U215*AI215,IF($B$3='Funding Weight Adjustments'!$H$2,$B$14*N215*AI215,IF($B$3='Funding Weight Adjustments'!$I$2,$B$14*N215*AI215,IF($B$3='Funding Weight Adjustments'!$F$2,$B$15*T215*AI215+$B$16*U215*AI215,IF($B$3='Funding Weight Adjustments'!$G$2,$B$15*T215*AI215+$B$16*U215*AI215)))))))),IF($B$5="Sparsity&lt;100",IF(R215=0,0,IF($B$3='Funding Weight Adjustments'!$D$2,$B$14*N215*AI215,IF($B$3='Funding Weight Adjustments'!$E$2,$B$14*N215*AI215,IF($B$3='Funding Weight Adjustments'!$B$2,$B$15*T215*AI215+$B$16*U215*AI215,IF($B$3='Funding Weight Adjustments'!$C$2,$B$15*T215*AI215+$B$16*U215*AI215,IF($B$3='Funding Weight Adjustments'!$H$2,$B$14*N215*AI215,IF($B$3='Funding Weight Adjustments'!$I$2,$B$14*N215*AI215,IF($B$3='Funding Weight Adjustments'!$F$2,$B$15*T215*AI215+$B$16*U215*AI215,IF($B$3='Funding Weight Adjustments'!$G$2,$B$15*T215*AI215+$B$16*U215*AI215))))))))),IF($B$5="Sparsity&lt;55",IF(S215=0,0,IF($B$3='Funding Weight Adjustments'!$D$2,$B$14*N215*AI215,IF($B$3='Funding Weight Adjustments'!$E$2,$B$14*N215*AI215,IF($B$3='Funding Weight Adjustments'!$B$2,$B$15*T215*AI215+$B$16*U215*AI215,IF($B$3='Funding Weight Adjustments'!$C$2,$B$15*T215*AI215+$B$16*U215*AI215,IF($B$3='Funding Weight Adjustments'!$H$2,$B$14*N215*AI215,IF($B$3='Funding Weight Adjustments'!$I$2,$B$14*N215*AI215,IF($B$3='Funding Weight Adjustments'!$F$2,$B$15*T215*AI215+$B$16*U215*AI215,IF($B$3='Funding Weight Adjustments'!$G$2,$B$15*T215*AI215+$B$16*U215*AI215))))))))))))</f>
        <v>0</v>
      </c>
      <c r="AN215" s="84">
        <f t="shared" si="70"/>
        <v>116.17120000000001</v>
      </c>
      <c r="AO215" s="84">
        <f t="shared" si="87"/>
        <v>1146.1567742555353</v>
      </c>
      <c r="AP215" s="84">
        <f t="shared" si="71"/>
        <v>614.51238871265525</v>
      </c>
      <c r="AQ215" s="85">
        <f t="shared" si="72"/>
        <v>20807.115370387397</v>
      </c>
      <c r="AR215" s="86">
        <f t="shared" si="73"/>
        <v>2.0479444262192321</v>
      </c>
      <c r="AS215" s="85">
        <f>IF(AO215="-","-",IF($B$3='Funding Weight Adjustments'!$D$2,AI215*$E$14,IF($B$3='Funding Weight Adjustments'!$E$2,AP215*$E$14,IF($B$3='Funding Weight Adjustments'!$B$2,AI215*$E$14,IF(Simulation!$B$3='Funding Weight Adjustments'!$C$2,AP215*$E$14,IF($B$3='Funding Weight Adjustments'!$H$2,AI215*$E$14,IF($B$3='Funding Weight Adjustments'!$I$2,AP215*$E$14,IF($B$3='Funding Weight Adjustments'!$F$2,AI215*$E$14,IF(Simulation!$B$3='Funding Weight Adjustments'!$G$2,AP215*$E$14)))))))))</f>
        <v>1186008.9102154246</v>
      </c>
      <c r="AT215" s="85">
        <f t="shared" si="74"/>
        <v>162378.00085296633</v>
      </c>
      <c r="AU215" s="85">
        <f t="shared" si="75"/>
        <v>0</v>
      </c>
      <c r="AV215" s="85">
        <f>IF(AO215="-","-",IF($B$3='Funding Weight Adjustments'!$D$2,AO215*$E$16,IF($B$3='Funding Weight Adjustments'!$E$2,AO215*$E$16,IF($B$3='Funding Weight Adjustments'!$B$2,AO215*$E$16,IF(Simulation!$B$3='Funding Weight Adjustments'!$C$2,AO215*$E$16,IF($B$3='Funding Weight Adjustments'!$H$2,AO215*$E$16,IF($B$3='Funding Weight Adjustments'!$I$2,AO215*$E$16,IF($B$3='Funding Weight Adjustments'!$F$2,AO215*$E$16,IF(Simulation!$B$3='Funding Weight Adjustments'!$G$2,AO215*$E$16)))))))))</f>
        <v>9863759.2803976927</v>
      </c>
      <c r="AW215" s="85">
        <f t="shared" si="76"/>
        <v>11212146.191466084</v>
      </c>
      <c r="AX215" s="85">
        <f t="shared" si="77"/>
        <v>1785.9966120763554</v>
      </c>
      <c r="AY215" s="85">
        <f t="shared" si="78"/>
        <v>244.52308654785156</v>
      </c>
      <c r="AZ215" s="85">
        <f t="shared" si="79"/>
        <v>0</v>
      </c>
      <c r="BA215" s="85">
        <f t="shared" si="80"/>
        <v>14853.716953886233</v>
      </c>
      <c r="BB215" s="85">
        <f t="shared" si="81"/>
        <v>16884.236652510441</v>
      </c>
      <c r="BC215" s="85">
        <f t="shared" si="82"/>
        <v>-4658.7438162395592</v>
      </c>
      <c r="BD215" s="85">
        <f t="shared" si="83"/>
        <v>15772.741002292038</v>
      </c>
      <c r="BE215" s="86">
        <f t="shared" si="88"/>
        <v>1.5524351380208699</v>
      </c>
    </row>
    <row r="216" spans="1:57" x14ac:dyDescent="0.3">
      <c r="A216" s="76" t="str">
        <f>'Data Export'!A193</f>
        <v>U033</v>
      </c>
      <c r="B216" s="76" t="str">
        <f>'Data Export'!B193</f>
        <v>Twinfield USD</v>
      </c>
      <c r="C216" s="76" t="str">
        <f>'Data Export'!C193</f>
        <v>41</v>
      </c>
      <c r="D216" s="76" t="str">
        <f>'Data Export'!D193</f>
        <v>Washington Northeast SU</v>
      </c>
      <c r="E216" s="77">
        <f>'Data Export'!E193</f>
        <v>339.64</v>
      </c>
      <c r="F216" s="78">
        <f>'Data Export'!AU193</f>
        <v>0.26406848165548708</v>
      </c>
      <c r="G216" s="78">
        <f>'Data Export'!AT193</f>
        <v>0</v>
      </c>
      <c r="H216" s="79">
        <f>'Data Export'!AR193</f>
        <v>25.78</v>
      </c>
      <c r="I216" s="79">
        <f t="shared" si="60"/>
        <v>148.34181518554689</v>
      </c>
      <c r="J216" s="79">
        <f>'Data Export'!AV193</f>
        <v>75.233551025390625</v>
      </c>
      <c r="K216" s="79">
        <f>'Data Export'!AW193</f>
        <v>118.8746337890625</v>
      </c>
      <c r="L216" s="78">
        <f>'Data Export'!J193</f>
        <v>8.9001566171646118E-2</v>
      </c>
      <c r="M216" s="78">
        <f>'Data Export'!K193</f>
        <v>4.4142339378595352E-2</v>
      </c>
      <c r="N216" s="76">
        <f>'Data Export'!L193</f>
        <v>0</v>
      </c>
      <c r="O216" s="77">
        <f>'Data Export'!P193</f>
        <v>0</v>
      </c>
      <c r="P216" s="77">
        <f>'Data Export'!Q193</f>
        <v>1</v>
      </c>
      <c r="Q216" s="77">
        <f>'Data Export'!R193</f>
        <v>0</v>
      </c>
      <c r="R216" s="77">
        <f t="shared" si="85"/>
        <v>1</v>
      </c>
      <c r="S216" s="77">
        <f t="shared" si="86"/>
        <v>1</v>
      </c>
      <c r="T216" s="80">
        <f>'Data Export'!Z193</f>
        <v>0</v>
      </c>
      <c r="U216" s="80">
        <f>'Data Export'!AA193</f>
        <v>0</v>
      </c>
      <c r="V216" s="81">
        <f>'Data Export'!AH193</f>
        <v>6675002</v>
      </c>
      <c r="W216" s="81">
        <f t="shared" si="61"/>
        <v>6766156.1707031252</v>
      </c>
      <c r="X216" s="81">
        <f>'Data Export'!AI193</f>
        <v>705.45574951171875</v>
      </c>
      <c r="Y216" s="81">
        <f t="shared" si="62"/>
        <v>239600.99076416015</v>
      </c>
      <c r="Z216" s="81">
        <f>'Data Export'!AJ193</f>
        <v>574.634765625</v>
      </c>
      <c r="AA216" s="81">
        <f t="shared" si="63"/>
        <v>195168.95179687499</v>
      </c>
      <c r="AB216" s="81">
        <f>'Data Export'!AO193</f>
        <v>268.38418579101563</v>
      </c>
      <c r="AC216" s="81">
        <f t="shared" si="64"/>
        <v>91154.004862060538</v>
      </c>
      <c r="AD216" s="77">
        <f>'Data Export'!AK193</f>
        <v>401.55</v>
      </c>
      <c r="AE216" s="77">
        <f>'Data Export'!AL193</f>
        <v>374.67</v>
      </c>
      <c r="AF216" s="81">
        <f>'Data Export'!AN193</f>
        <v>19921.552734375</v>
      </c>
      <c r="AG216" s="81">
        <f t="shared" si="65"/>
        <v>17538.066081902074</v>
      </c>
      <c r="AH216" s="80">
        <f t="shared" si="66"/>
        <v>1.7261876064864246</v>
      </c>
      <c r="AI216" s="83">
        <f>'Data Export'!AS193</f>
        <v>368.23</v>
      </c>
      <c r="AJ216" s="84">
        <f t="shared" si="67"/>
        <v>395.38744349365231</v>
      </c>
      <c r="AK216" s="84">
        <f t="shared" si="68"/>
        <v>310.09580475096999</v>
      </c>
      <c r="AL216" s="84">
        <f t="shared" si="69"/>
        <v>0</v>
      </c>
      <c r="AM216" s="84">
        <f>IF($B$5="No",IF($B$3='Funding Weight Adjustments'!$D$2,$B$14*N216*AI216,IF($B$3='Funding Weight Adjustments'!$E$2,$B$14*N216*AI216,IF($B$3='Funding Weight Adjustments'!$B$2,$B$15*T216*AI216+$B$16*U216*AI216,IF($B$3='Funding Weight Adjustments'!$C$2,$B$15*T216*AI216+$B$16*U216*AI216,IF($B$3='Funding Weight Adjustments'!$H$2,$B$14*N216*AI216,IF($B$3='Funding Weight Adjustments'!$I$2,$B$14*N216*AI216,IF($B$3='Funding Weight Adjustments'!$F$2,$B$15*T216*AI216+$B$16*U216*AI216,IF($B$3='Funding Weight Adjustments'!$G$2,$B$15*T216*AI216+$B$16*U216*AI216)))))))),IF($B$5="Sparsity&lt;100",IF(R216=0,0,IF($B$3='Funding Weight Adjustments'!$D$2,$B$14*N216*AI216,IF($B$3='Funding Weight Adjustments'!$E$2,$B$14*N216*AI216,IF($B$3='Funding Weight Adjustments'!$B$2,$B$15*T216*AI216+$B$16*U216*AI216,IF($B$3='Funding Weight Adjustments'!$C$2,$B$15*T216*AI216+$B$16*U216*AI216,IF($B$3='Funding Weight Adjustments'!$H$2,$B$14*N216*AI216,IF($B$3='Funding Weight Adjustments'!$I$2,$B$14*N216*AI216,IF($B$3='Funding Weight Adjustments'!$F$2,$B$15*T216*AI216+$B$16*U216*AI216,IF($B$3='Funding Weight Adjustments'!$G$2,$B$15*T216*AI216+$B$16*U216*AI216))))))))),IF($B$5="Sparsity&lt;55",IF(S216=0,0,IF($B$3='Funding Weight Adjustments'!$D$2,$B$14*N216*AI216,IF($B$3='Funding Weight Adjustments'!$E$2,$B$14*N216*AI216,IF($B$3='Funding Weight Adjustments'!$B$2,$B$15*T216*AI216+$B$16*U216*AI216,IF($B$3='Funding Weight Adjustments'!$C$2,$B$15*T216*AI216+$B$16*U216*AI216,IF($B$3='Funding Weight Adjustments'!$H$2,$B$14*N216*AI216,IF($B$3='Funding Weight Adjustments'!$I$2,$B$14*N216*AI216,IF($B$3='Funding Weight Adjustments'!$F$2,$B$15*T216*AI216+$B$16*U216*AI216,IF($B$3='Funding Weight Adjustments'!$G$2,$B$15*T216*AI216+$B$16*U216*AI216))))))))))))</f>
        <v>0</v>
      </c>
      <c r="AN216" s="84">
        <f t="shared" si="70"/>
        <v>62.599100000000007</v>
      </c>
      <c r="AO216" s="84">
        <f t="shared" si="87"/>
        <v>768.08234824462227</v>
      </c>
      <c r="AP216" s="84">
        <f t="shared" si="71"/>
        <v>411.80764198196584</v>
      </c>
      <c r="AQ216" s="85">
        <f t="shared" si="72"/>
        <v>15956.447984503433</v>
      </c>
      <c r="AR216" s="86">
        <f t="shared" si="73"/>
        <v>1.5705165339078182</v>
      </c>
      <c r="AS216" s="85">
        <f>IF(AO216="-","-",IF($B$3='Funding Weight Adjustments'!$D$2,AI216*$E$14,IF($B$3='Funding Weight Adjustments'!$E$2,AP216*$E$14,IF($B$3='Funding Weight Adjustments'!$B$2,AI216*$E$14,IF(Simulation!$B$3='Funding Weight Adjustments'!$C$2,AP216*$E$14,IF($B$3='Funding Weight Adjustments'!$H$2,AI216*$E$14,IF($B$3='Funding Weight Adjustments'!$I$2,AP216*$E$14,IF($B$3='Funding Weight Adjustments'!$F$2,AI216*$E$14,IF(Simulation!$B$3='Funding Weight Adjustments'!$G$2,AP216*$E$14)))))))))</f>
        <v>794788.74902519409</v>
      </c>
      <c r="AT216" s="85">
        <f t="shared" si="74"/>
        <v>239600.99076416015</v>
      </c>
      <c r="AU216" s="85">
        <f t="shared" si="75"/>
        <v>91154.004862060538</v>
      </c>
      <c r="AV216" s="85">
        <f>IF(AO216="-","-",IF($B$3='Funding Weight Adjustments'!$D$2,AO216*$E$16,IF($B$3='Funding Weight Adjustments'!$E$2,AO216*$E$16,IF($B$3='Funding Weight Adjustments'!$B$2,AO216*$E$16,IF(Simulation!$B$3='Funding Weight Adjustments'!$C$2,AO216*$E$16,IF($B$3='Funding Weight Adjustments'!$H$2,AO216*$E$16,IF($B$3='Funding Weight Adjustments'!$I$2,AO216*$E$16,IF($B$3='Funding Weight Adjustments'!$F$2,AO216*$E$16,IF(Simulation!$B$3='Funding Weight Adjustments'!$G$2,AO216*$E$16)))))))))</f>
        <v>6610072.5143194394</v>
      </c>
      <c r="AW216" s="85">
        <f t="shared" si="76"/>
        <v>7735616.2589708548</v>
      </c>
      <c r="AX216" s="85">
        <f t="shared" si="77"/>
        <v>2340.0917118866864</v>
      </c>
      <c r="AY216" s="85">
        <f t="shared" si="78"/>
        <v>705.45574951171875</v>
      </c>
      <c r="AZ216" s="85">
        <f t="shared" si="79"/>
        <v>268.38418579101563</v>
      </c>
      <c r="BA216" s="85">
        <f t="shared" si="80"/>
        <v>19461.99656789377</v>
      </c>
      <c r="BB216" s="85">
        <f t="shared" si="81"/>
        <v>22775.92821508319</v>
      </c>
      <c r="BC216" s="85">
        <f t="shared" si="82"/>
        <v>2854.3754807081896</v>
      </c>
      <c r="BD216" s="85">
        <f t="shared" si="83"/>
        <v>18310.605580029998</v>
      </c>
      <c r="BE216" s="86">
        <f t="shared" si="88"/>
        <v>1.8022249586643699</v>
      </c>
    </row>
    <row r="217" spans="1:57" x14ac:dyDescent="0.3">
      <c r="A217" s="76" t="str">
        <f>'Data Export'!A194</f>
        <v>U034</v>
      </c>
      <c r="B217" s="76" t="str">
        <f>'Data Export'!B194</f>
        <v>Leland &amp; Gray UHSD</v>
      </c>
      <c r="C217" s="76" t="str">
        <f>'Data Export'!C194</f>
        <v>46</v>
      </c>
      <c r="D217" s="76" t="str">
        <f>'Data Export'!D194</f>
        <v>Windham Central SU</v>
      </c>
      <c r="E217" s="77">
        <f>'Data Export'!E194</f>
        <v>221.95000000000002</v>
      </c>
      <c r="F217" s="78">
        <f>'Data Export'!AU194</f>
        <v>0.22733645332147334</v>
      </c>
      <c r="G217" s="78">
        <f>'Data Export'!AT194</f>
        <v>0</v>
      </c>
      <c r="H217" s="79">
        <f>'Data Export'!AR194</f>
        <v>0</v>
      </c>
      <c r="I217" s="79">
        <f t="shared" ref="I217:I242" si="89">AI217-SUM(H217,J217,K217)</f>
        <v>2.0599728393554528</v>
      </c>
      <c r="J217" s="79">
        <f>'Data Export'!AV194</f>
        <v>75.537696838378906</v>
      </c>
      <c r="K217" s="79">
        <f>'Data Export'!AW194</f>
        <v>169.73233032226563</v>
      </c>
      <c r="L217" s="78">
        <f>'Data Export'!J194</f>
        <v>0.1926826685667038</v>
      </c>
      <c r="M217" s="78">
        <f>'Data Export'!K194</f>
        <v>4.7570422291755676E-2</v>
      </c>
      <c r="N217" s="76">
        <f>'Data Export'!L194</f>
        <v>0</v>
      </c>
      <c r="O217" s="77">
        <f>'Data Export'!P194</f>
        <v>1</v>
      </c>
      <c r="P217" s="77">
        <f>'Data Export'!Q194</f>
        <v>0</v>
      </c>
      <c r="Q217" s="77">
        <f>'Data Export'!R194</f>
        <v>0</v>
      </c>
      <c r="R217" s="77">
        <f t="shared" si="85"/>
        <v>1</v>
      </c>
      <c r="S217" s="77">
        <f t="shared" si="86"/>
        <v>1</v>
      </c>
      <c r="T217" s="80">
        <f>'Data Export'!Z194</f>
        <v>0</v>
      </c>
      <c r="U217" s="80">
        <f>'Data Export'!AA194</f>
        <v>0</v>
      </c>
      <c r="V217" s="81">
        <f>'Data Export'!AH194</f>
        <v>6307157</v>
      </c>
      <c r="W217" s="81">
        <f t="shared" ref="W217:W242" si="90">AF217*E217</f>
        <v>6307157.0514648445</v>
      </c>
      <c r="X217" s="81">
        <f>'Data Export'!AI194</f>
        <v>1123.41064453125</v>
      </c>
      <c r="Y217" s="81">
        <f t="shared" ref="Y217:Y242" si="91">X217*E217</f>
        <v>249340.99255371097</v>
      </c>
      <c r="Z217" s="81">
        <f>'Data Export'!AJ194</f>
        <v>5087.6953125</v>
      </c>
      <c r="AA217" s="81">
        <f t="shared" ref="AA217:AA242" si="92">Z217*E217</f>
        <v>1129213.974609375</v>
      </c>
      <c r="AB217" s="81">
        <f>'Data Export'!AO194</f>
        <v>0</v>
      </c>
      <c r="AC217" s="81">
        <f t="shared" ref="AC217:AC242" si="93">AB217*E217</f>
        <v>0</v>
      </c>
      <c r="AD217" s="77">
        <f>'Data Export'!AK194</f>
        <v>295.41000000000003</v>
      </c>
      <c r="AE217" s="77">
        <f>'Data Export'!AL194</f>
        <v>275.64</v>
      </c>
      <c r="AF217" s="81">
        <f>'Data Export'!AN194</f>
        <v>28417.017578125</v>
      </c>
      <c r="AG217" s="81">
        <f t="shared" ref="AG217:AG242" si="94">(W217-AA217)/AE217</f>
        <v>18785.165711999238</v>
      </c>
      <c r="AH217" s="80">
        <f t="shared" ref="AH217:AH242" si="95">AG217/$E$17</f>
        <v>1.8489336330707911</v>
      </c>
      <c r="AI217" s="83">
        <f>'Data Export'!AS194</f>
        <v>247.32999999999998</v>
      </c>
      <c r="AJ217" s="84">
        <f t="shared" ref="AJ217:AJ242" si="96">H217*$B$9+I217*1+J217*$B$10+K217*$B$11</f>
        <v>298.65013633728023</v>
      </c>
      <c r="AK217" s="84">
        <f t="shared" ref="AK217:AK242" si="97">$B$12*F217*AJ217</f>
        <v>201.64536645330853</v>
      </c>
      <c r="AL217" s="84">
        <f t="shared" ref="AL217:AL242" si="98">G217*$B$13</f>
        <v>0</v>
      </c>
      <c r="AM217" s="84">
        <f>IF($B$5="No",IF($B$3='Funding Weight Adjustments'!$D$2,$B$14*N217*AI217,IF($B$3='Funding Weight Adjustments'!$E$2,$B$14*N217*AI217,IF($B$3='Funding Weight Adjustments'!$B$2,$B$15*T217*AI217+$B$16*U217*AI217,IF($B$3='Funding Weight Adjustments'!$C$2,$B$15*T217*AI217+$B$16*U217*AI217,IF($B$3='Funding Weight Adjustments'!$H$2,$B$14*N217*AI217,IF($B$3='Funding Weight Adjustments'!$I$2,$B$14*N217*AI217,IF($B$3='Funding Weight Adjustments'!$F$2,$B$15*T217*AI217+$B$16*U217*AI217,IF($B$3='Funding Weight Adjustments'!$G$2,$B$15*T217*AI217+$B$16*U217*AI217)))))))),IF($B$5="Sparsity&lt;100",IF(R217=0,0,IF($B$3='Funding Weight Adjustments'!$D$2,$B$14*N217*AI217,IF($B$3='Funding Weight Adjustments'!$E$2,$B$14*N217*AI217,IF($B$3='Funding Weight Adjustments'!$B$2,$B$15*T217*AI217+$B$16*U217*AI217,IF($B$3='Funding Weight Adjustments'!$C$2,$B$15*T217*AI217+$B$16*U217*AI217,IF($B$3='Funding Weight Adjustments'!$H$2,$B$14*N217*AI217,IF($B$3='Funding Weight Adjustments'!$I$2,$B$14*N217*AI217,IF($B$3='Funding Weight Adjustments'!$F$2,$B$15*T217*AI217+$B$16*U217*AI217,IF($B$3='Funding Weight Adjustments'!$G$2,$B$15*T217*AI217+$B$16*U217*AI217))))))))),IF($B$5="Sparsity&lt;55",IF(S217=0,0,IF($B$3='Funding Weight Adjustments'!$D$2,$B$14*N217*AI217,IF($B$3='Funding Weight Adjustments'!$E$2,$B$14*N217*AI217,IF($B$3='Funding Weight Adjustments'!$B$2,$B$15*T217*AI217+$B$16*U217*AI217,IF($B$3='Funding Weight Adjustments'!$C$2,$B$15*T217*AI217+$B$16*U217*AI217,IF($B$3='Funding Weight Adjustments'!$H$2,$B$14*N217*AI217,IF($B$3='Funding Weight Adjustments'!$I$2,$B$14*N217*AI217,IF($B$3='Funding Weight Adjustments'!$F$2,$B$15*T217*AI217+$B$16*U217*AI217,IF($B$3='Funding Weight Adjustments'!$G$2,$B$15*T217*AI217+$B$16*U217*AI217))))))))))))</f>
        <v>0</v>
      </c>
      <c r="AN217" s="84">
        <f t="shared" ref="AN217:AN242" si="99">$B$17*O217*AI217+$B$18*P217*AI217+$B$19*Q217*AI217</f>
        <v>56.885899999999999</v>
      </c>
      <c r="AO217" s="84">
        <f t="shared" si="87"/>
        <v>557.18140279058878</v>
      </c>
      <c r="AP217" s="84">
        <f t="shared" ref="AP217:AP242" si="100">AO217*$E$18</f>
        <v>298.73302018173649</v>
      </c>
      <c r="AQ217" s="85">
        <f t="shared" ref="AQ217:AQ242" si="101">IF(AP217="-","-",(W217-AA217)/AP217)</f>
        <v>17333.012178250094</v>
      </c>
      <c r="AR217" s="86">
        <f t="shared" ref="AR217:AR242" si="102">IF(AQ217="-","-",AQ217/$E$17)</f>
        <v>1.7060051356545367</v>
      </c>
      <c r="AS217" s="85">
        <f>IF(AO217="-","-",IF($B$3='Funding Weight Adjustments'!$D$2,AI217*$E$14,IF($B$3='Funding Weight Adjustments'!$E$2,AP217*$E$14,IF($B$3='Funding Weight Adjustments'!$B$2,AI217*$E$14,IF(Simulation!$B$3='Funding Weight Adjustments'!$C$2,AP217*$E$14,IF($B$3='Funding Weight Adjustments'!$H$2,AI217*$E$14,IF($B$3='Funding Weight Adjustments'!$I$2,AP217*$E$14,IF($B$3='Funding Weight Adjustments'!$F$2,AI217*$E$14,IF(Simulation!$B$3='Funding Weight Adjustments'!$G$2,AP217*$E$14)))))))))</f>
        <v>576554.72895075148</v>
      </c>
      <c r="AT217" s="85">
        <f t="shared" ref="AT217:AT242" si="103">Y217</f>
        <v>249340.99255371097</v>
      </c>
      <c r="AU217" s="85">
        <f t="shared" ref="AU217:AU242" si="104">AC217</f>
        <v>0</v>
      </c>
      <c r="AV217" s="85">
        <f>IF(AO217="-","-",IF($B$3='Funding Weight Adjustments'!$D$2,AO217*$E$16,IF($B$3='Funding Weight Adjustments'!$E$2,AO217*$E$16,IF($B$3='Funding Weight Adjustments'!$B$2,AO217*$E$16,IF(Simulation!$B$3='Funding Weight Adjustments'!$C$2,AO217*$E$16,IF($B$3='Funding Weight Adjustments'!$H$2,AO217*$E$16,IF($B$3='Funding Weight Adjustments'!$I$2,AO217*$E$16,IF($B$3='Funding Weight Adjustments'!$F$2,AO217*$E$16,IF(Simulation!$B$3='Funding Weight Adjustments'!$G$2,AO217*$E$16)))))))))</f>
        <v>4795071.1072753863</v>
      </c>
      <c r="AW217" s="85">
        <f t="shared" ref="AW217:AW242" si="105">SUM(AS217:AV217)</f>
        <v>5620966.8287798483</v>
      </c>
      <c r="AX217" s="85">
        <f t="shared" ref="AX217:AX242" si="106">AS217/$E217</f>
        <v>2597.6784363629258</v>
      </c>
      <c r="AY217" s="85">
        <f t="shared" ref="AY217:AY242" si="107">AT217/$E217</f>
        <v>1123.41064453125</v>
      </c>
      <c r="AZ217" s="85">
        <f t="shared" ref="AZ217:AZ242" si="108">AU217/$E217</f>
        <v>0</v>
      </c>
      <c r="BA217" s="85">
        <f t="shared" ref="BA217:BA242" si="109">AV217/$E217</f>
        <v>21604.285232148621</v>
      </c>
      <c r="BB217" s="85">
        <f t="shared" ref="BB217:BB242" si="110">AW217/$E217</f>
        <v>25325.374313042794</v>
      </c>
      <c r="BC217" s="85">
        <f t="shared" ref="BC217:BC242" si="111">IF(BB217="-","-",BB217-AF217)</f>
        <v>-3091.6432650822062</v>
      </c>
      <c r="BD217" s="85">
        <f t="shared" ref="BD217:BD242" si="112">IF(AP217="-","-",(AW217-AA217)/AP217)</f>
        <v>15036.010587105106</v>
      </c>
      <c r="BE217" s="86">
        <f t="shared" ref="BE217:BE242" si="113">IF(BD217="-","-",BD217/$E$17)</f>
        <v>1.4799223018804237</v>
      </c>
    </row>
    <row r="218" spans="1:57" x14ac:dyDescent="0.3">
      <c r="A218" s="76" t="str">
        <f>'Data Export'!A195</f>
        <v>U035</v>
      </c>
      <c r="B218" s="76" t="str">
        <f>'Data Export'!B195</f>
        <v>Green Mt. Union UHSD</v>
      </c>
      <c r="C218" s="76" t="str">
        <f>'Data Export'!C195</f>
        <v>63</v>
      </c>
      <c r="D218" s="76" t="str">
        <f>'Data Export'!D195</f>
        <v>Two Rivers SU</v>
      </c>
      <c r="E218" s="77">
        <f>'Data Export'!E195</f>
        <v>291.89999999999998</v>
      </c>
      <c r="F218" s="78">
        <f>'Data Export'!AU195</f>
        <v>0.27324476232694539</v>
      </c>
      <c r="G218" s="78">
        <f>'Data Export'!AT195</f>
        <v>1.82</v>
      </c>
      <c r="H218" s="79">
        <f>'Data Export'!AR195</f>
        <v>0</v>
      </c>
      <c r="I218" s="79">
        <f t="shared" si="89"/>
        <v>5.493164053405053E-6</v>
      </c>
      <c r="J218" s="79">
        <f>'Data Export'!AV195</f>
        <v>94.648239135742188</v>
      </c>
      <c r="K218" s="79">
        <f>'Data Export'!AW195</f>
        <v>198.61175537109375</v>
      </c>
      <c r="L218" s="78">
        <f>'Data Export'!J195</f>
        <v>0.13530591130256653</v>
      </c>
      <c r="M218" s="78">
        <f>'Data Export'!K195</f>
        <v>3.8712602108716965E-2</v>
      </c>
      <c r="N218" s="76">
        <f>'Data Export'!L195</f>
        <v>0</v>
      </c>
      <c r="O218" s="77">
        <f>'Data Export'!P195</f>
        <v>0</v>
      </c>
      <c r="P218" s="77">
        <f>'Data Export'!Q195</f>
        <v>1</v>
      </c>
      <c r="Q218" s="77">
        <f>'Data Export'!R195</f>
        <v>0</v>
      </c>
      <c r="R218" s="77">
        <f t="shared" ref="R218:R242" si="114">SUM(O218:Q218)</f>
        <v>1</v>
      </c>
      <c r="S218" s="77">
        <f t="shared" ref="S218:S242" si="115">SUM(O218:P218)</f>
        <v>1</v>
      </c>
      <c r="T218" s="80">
        <f>'Data Export'!Z195</f>
        <v>0</v>
      </c>
      <c r="U218" s="80">
        <f>'Data Export'!AA195</f>
        <v>0</v>
      </c>
      <c r="V218" s="81">
        <f>'Data Export'!AH195</f>
        <v>6028177</v>
      </c>
      <c r="W218" s="81">
        <f t="shared" si="90"/>
        <v>6095785.8978515621</v>
      </c>
      <c r="X218" s="81">
        <f>'Data Export'!AI195</f>
        <v>279.35250854492188</v>
      </c>
      <c r="Y218" s="81">
        <f t="shared" si="91"/>
        <v>81542.997244262689</v>
      </c>
      <c r="Z218" s="81">
        <f>'Data Export'!AJ195</f>
        <v>3828.677734375</v>
      </c>
      <c r="AA218" s="81">
        <f t="shared" si="92"/>
        <v>1117591.0306640624</v>
      </c>
      <c r="AB218" s="81">
        <f>'Data Export'!AO195</f>
        <v>231.61698913574219</v>
      </c>
      <c r="AC218" s="81">
        <f t="shared" si="93"/>
        <v>67608.999128723139</v>
      </c>
      <c r="AD218" s="77">
        <f>'Data Export'!AK195</f>
        <v>354.4</v>
      </c>
      <c r="AE218" s="77">
        <f>'Data Export'!AL195</f>
        <v>330.66999999999996</v>
      </c>
      <c r="AF218" s="81">
        <f>'Data Export'!AN195</f>
        <v>20883.130859375</v>
      </c>
      <c r="AG218" s="81">
        <f t="shared" si="94"/>
        <v>15054.873037129164</v>
      </c>
      <c r="AH218" s="80">
        <f t="shared" si="95"/>
        <v>1.4817788422371225</v>
      </c>
      <c r="AI218" s="83">
        <f>'Data Export'!AS195</f>
        <v>293.26</v>
      </c>
      <c r="AJ218" s="84">
        <f t="shared" si="96"/>
        <v>354.75144607543945</v>
      </c>
      <c r="AK218" s="84">
        <f t="shared" si="97"/>
        <v>287.89390446703021</v>
      </c>
      <c r="AL218" s="84">
        <f t="shared" si="98"/>
        <v>2.8756000000000004</v>
      </c>
      <c r="AM218" s="84">
        <f>IF($B$5="No",IF($B$3='Funding Weight Adjustments'!$D$2,$B$14*N218*AI218,IF($B$3='Funding Weight Adjustments'!$E$2,$B$14*N218*AI218,IF($B$3='Funding Weight Adjustments'!$B$2,$B$15*T218*AI218+$B$16*U218*AI218,IF($B$3='Funding Weight Adjustments'!$C$2,$B$15*T218*AI218+$B$16*U218*AI218,IF($B$3='Funding Weight Adjustments'!$H$2,$B$14*N218*AI218,IF($B$3='Funding Weight Adjustments'!$I$2,$B$14*N218*AI218,IF($B$3='Funding Weight Adjustments'!$F$2,$B$15*T218*AI218+$B$16*U218*AI218,IF($B$3='Funding Weight Adjustments'!$G$2,$B$15*T218*AI218+$B$16*U218*AI218)))))))),IF($B$5="Sparsity&lt;100",IF(R218=0,0,IF($B$3='Funding Weight Adjustments'!$D$2,$B$14*N218*AI218,IF($B$3='Funding Weight Adjustments'!$E$2,$B$14*N218*AI218,IF($B$3='Funding Weight Adjustments'!$B$2,$B$15*T218*AI218+$B$16*U218*AI218,IF($B$3='Funding Weight Adjustments'!$C$2,$B$15*T218*AI218+$B$16*U218*AI218,IF($B$3='Funding Weight Adjustments'!$H$2,$B$14*N218*AI218,IF($B$3='Funding Weight Adjustments'!$I$2,$B$14*N218*AI218,IF($B$3='Funding Weight Adjustments'!$F$2,$B$15*T218*AI218+$B$16*U218*AI218,IF($B$3='Funding Weight Adjustments'!$G$2,$B$15*T218*AI218+$B$16*U218*AI218))))))))),IF($B$5="Sparsity&lt;55",IF(S218=0,0,IF($B$3='Funding Weight Adjustments'!$D$2,$B$14*N218*AI218,IF($B$3='Funding Weight Adjustments'!$E$2,$B$14*N218*AI218,IF($B$3='Funding Weight Adjustments'!$B$2,$B$15*T218*AI218+$B$16*U218*AI218,IF($B$3='Funding Weight Adjustments'!$C$2,$B$15*T218*AI218+$B$16*U218*AI218,IF($B$3='Funding Weight Adjustments'!$H$2,$B$14*N218*AI218,IF($B$3='Funding Weight Adjustments'!$I$2,$B$14*N218*AI218,IF($B$3='Funding Weight Adjustments'!$F$2,$B$15*T218*AI218+$B$16*U218*AI218,IF($B$3='Funding Weight Adjustments'!$G$2,$B$15*T218*AI218+$B$16*U218*AI218))))))))))))</f>
        <v>0</v>
      </c>
      <c r="AN218" s="84">
        <f t="shared" si="99"/>
        <v>49.854199999999999</v>
      </c>
      <c r="AO218" s="84">
        <f t="shared" ref="AO218:AO242" si="116">SUM(AJ218:AN218)</f>
        <v>695.37515054246967</v>
      </c>
      <c r="AP218" s="84">
        <f t="shared" si="100"/>
        <v>372.82565039048063</v>
      </c>
      <c r="AQ218" s="85">
        <f t="shared" si="101"/>
        <v>13352.608282111398</v>
      </c>
      <c r="AR218" s="86">
        <f t="shared" si="102"/>
        <v>1.3142330986330115</v>
      </c>
      <c r="AS218" s="85">
        <f>IF(AO218="-","-",IF($B$3='Funding Weight Adjustments'!$D$2,AI218*$E$14,IF($B$3='Funding Weight Adjustments'!$E$2,AP218*$E$14,IF($B$3='Funding Weight Adjustments'!$B$2,AI218*$E$14,IF(Simulation!$B$3='Funding Weight Adjustments'!$C$2,AP218*$E$14,IF($B$3='Funding Weight Adjustments'!$H$2,AI218*$E$14,IF($B$3='Funding Weight Adjustments'!$I$2,AP218*$E$14,IF($B$3='Funding Weight Adjustments'!$F$2,AI218*$E$14,IF(Simulation!$B$3='Funding Weight Adjustments'!$G$2,AP218*$E$14)))))))))</f>
        <v>719553.50525362766</v>
      </c>
      <c r="AT218" s="85">
        <f t="shared" si="103"/>
        <v>81542.997244262689</v>
      </c>
      <c r="AU218" s="85">
        <f t="shared" si="104"/>
        <v>67608.999128723139</v>
      </c>
      <c r="AV218" s="85">
        <f>IF(AO218="-","-",IF($B$3='Funding Weight Adjustments'!$D$2,AO218*$E$16,IF($B$3='Funding Weight Adjustments'!$E$2,AO218*$E$16,IF($B$3='Funding Weight Adjustments'!$B$2,AO218*$E$16,IF(Simulation!$B$3='Funding Weight Adjustments'!$C$2,AO218*$E$16,IF($B$3='Funding Weight Adjustments'!$H$2,AO218*$E$16,IF($B$3='Funding Weight Adjustments'!$I$2,AO218*$E$16,IF($B$3='Funding Weight Adjustments'!$F$2,AO218*$E$16,IF(Simulation!$B$3='Funding Weight Adjustments'!$G$2,AO218*$E$16)))))))))</f>
        <v>5984358.5524993921</v>
      </c>
      <c r="AW218" s="85">
        <f t="shared" si="105"/>
        <v>6853064.0541260056</v>
      </c>
      <c r="AX218" s="85">
        <f t="shared" si="106"/>
        <v>2465.0685346133187</v>
      </c>
      <c r="AY218" s="85">
        <f t="shared" si="107"/>
        <v>279.35250854492188</v>
      </c>
      <c r="AZ218" s="85">
        <f t="shared" si="108"/>
        <v>231.61698913574219</v>
      </c>
      <c r="BA218" s="85">
        <f t="shared" si="109"/>
        <v>20501.399631721113</v>
      </c>
      <c r="BB218" s="85">
        <f t="shared" si="110"/>
        <v>23477.437664015095</v>
      </c>
      <c r="BC218" s="85">
        <f t="shared" si="111"/>
        <v>2594.3068046400949</v>
      </c>
      <c r="BD218" s="85">
        <f t="shared" si="112"/>
        <v>15383.794053480146</v>
      </c>
      <c r="BE218" s="86">
        <f t="shared" si="113"/>
        <v>1.5141529580196993</v>
      </c>
    </row>
    <row r="219" spans="1:57" x14ac:dyDescent="0.3">
      <c r="A219" s="76" t="str">
        <f>'Data Export'!A196</f>
        <v>U036</v>
      </c>
      <c r="B219" s="76" t="str">
        <f>'Data Export'!B196</f>
        <v>Waits River Valley USD</v>
      </c>
      <c r="C219" s="76" t="str">
        <f>'Data Export'!C196</f>
        <v>27</v>
      </c>
      <c r="D219" s="76" t="str">
        <f>'Data Export'!D196</f>
        <v>Orange East SU</v>
      </c>
      <c r="E219" s="77">
        <f>'Data Export'!E196</f>
        <v>359.42</v>
      </c>
      <c r="F219" s="78">
        <f>'Data Export'!AU196</f>
        <v>0.28739521447330024</v>
      </c>
      <c r="G219" s="78">
        <f>'Data Export'!AT196</f>
        <v>0</v>
      </c>
      <c r="H219" s="79">
        <f>'Data Export'!AR196</f>
        <v>19.149999999999999</v>
      </c>
      <c r="I219" s="79">
        <f t="shared" si="89"/>
        <v>237.94534759521488</v>
      </c>
      <c r="J219" s="79">
        <f>'Data Export'!AV196</f>
        <v>85.604652404785156</v>
      </c>
      <c r="K219" s="79">
        <f>'Data Export'!AW196</f>
        <v>0</v>
      </c>
      <c r="L219" s="78">
        <f>'Data Export'!J196</f>
        <v>9.1480478644371033E-2</v>
      </c>
      <c r="M219" s="78">
        <f>'Data Export'!K196</f>
        <v>9.8017953336238861E-2</v>
      </c>
      <c r="N219" s="76">
        <f>'Data Export'!L196</f>
        <v>0</v>
      </c>
      <c r="O219" s="77">
        <f>'Data Export'!P196</f>
        <v>1</v>
      </c>
      <c r="P219" s="77">
        <f>'Data Export'!Q196</f>
        <v>0</v>
      </c>
      <c r="Q219" s="77">
        <f>'Data Export'!R196</f>
        <v>0</v>
      </c>
      <c r="R219" s="77">
        <f t="shared" si="114"/>
        <v>1</v>
      </c>
      <c r="S219" s="77">
        <f t="shared" si="115"/>
        <v>1</v>
      </c>
      <c r="T219" s="80">
        <f>'Data Export'!Z196</f>
        <v>0</v>
      </c>
      <c r="U219" s="80">
        <f>'Data Export'!AA196</f>
        <v>0</v>
      </c>
      <c r="V219" s="81">
        <f>'Data Export'!AH196</f>
        <v>6471383</v>
      </c>
      <c r="W219" s="81">
        <f t="shared" si="90"/>
        <v>6585567.0169531256</v>
      </c>
      <c r="X219" s="81">
        <f>'Data Export'!AI196</f>
        <v>924.89007568359375</v>
      </c>
      <c r="Y219" s="81">
        <f t="shared" si="91"/>
        <v>332423.99100219726</v>
      </c>
      <c r="Z219" s="81">
        <f>'Data Export'!AJ196</f>
        <v>3494.5693359375</v>
      </c>
      <c r="AA219" s="81">
        <f t="shared" si="92"/>
        <v>1256018.1107226564</v>
      </c>
      <c r="AB219" s="81">
        <f>'Data Export'!AO196</f>
        <v>317.68960571289063</v>
      </c>
      <c r="AC219" s="81">
        <f t="shared" si="93"/>
        <v>114183.99808532716</v>
      </c>
      <c r="AD219" s="77">
        <f>'Data Export'!AK196</f>
        <v>376.88</v>
      </c>
      <c r="AE219" s="77">
        <f>'Data Export'!AL196</f>
        <v>351.65</v>
      </c>
      <c r="AF219" s="81">
        <f>'Data Export'!AN196</f>
        <v>18322.76171875</v>
      </c>
      <c r="AG219" s="81">
        <f t="shared" si="94"/>
        <v>15155.833659122622</v>
      </c>
      <c r="AH219" s="80">
        <f t="shared" si="95"/>
        <v>1.4917159113309666</v>
      </c>
      <c r="AI219" s="83">
        <f>'Data Export'!AS196</f>
        <v>342.70000000000005</v>
      </c>
      <c r="AJ219" s="84">
        <f t="shared" si="96"/>
        <v>352.04807005310062</v>
      </c>
      <c r="AK219" s="84">
        <f t="shared" si="97"/>
        <v>300.49548387553222</v>
      </c>
      <c r="AL219" s="84">
        <f t="shared" si="98"/>
        <v>0</v>
      </c>
      <c r="AM219" s="84">
        <f>IF($B$5="No",IF($B$3='Funding Weight Adjustments'!$D$2,$B$14*N219*AI219,IF($B$3='Funding Weight Adjustments'!$E$2,$B$14*N219*AI219,IF($B$3='Funding Weight Adjustments'!$B$2,$B$15*T219*AI219+$B$16*U219*AI219,IF($B$3='Funding Weight Adjustments'!$C$2,$B$15*T219*AI219+$B$16*U219*AI219,IF($B$3='Funding Weight Adjustments'!$H$2,$B$14*N219*AI219,IF($B$3='Funding Weight Adjustments'!$I$2,$B$14*N219*AI219,IF($B$3='Funding Weight Adjustments'!$F$2,$B$15*T219*AI219+$B$16*U219*AI219,IF($B$3='Funding Weight Adjustments'!$G$2,$B$15*T219*AI219+$B$16*U219*AI219)))))))),IF($B$5="Sparsity&lt;100",IF(R219=0,0,IF($B$3='Funding Weight Adjustments'!$D$2,$B$14*N219*AI219,IF($B$3='Funding Weight Adjustments'!$E$2,$B$14*N219*AI219,IF($B$3='Funding Weight Adjustments'!$B$2,$B$15*T219*AI219+$B$16*U219*AI219,IF($B$3='Funding Weight Adjustments'!$C$2,$B$15*T219*AI219+$B$16*U219*AI219,IF($B$3='Funding Weight Adjustments'!$H$2,$B$14*N219*AI219,IF($B$3='Funding Weight Adjustments'!$I$2,$B$14*N219*AI219,IF($B$3='Funding Weight Adjustments'!$F$2,$B$15*T219*AI219+$B$16*U219*AI219,IF($B$3='Funding Weight Adjustments'!$G$2,$B$15*T219*AI219+$B$16*U219*AI219))))))))),IF($B$5="Sparsity&lt;55",IF(S219=0,0,IF($B$3='Funding Weight Adjustments'!$D$2,$B$14*N219*AI219,IF($B$3='Funding Weight Adjustments'!$E$2,$B$14*N219*AI219,IF($B$3='Funding Weight Adjustments'!$B$2,$B$15*T219*AI219+$B$16*U219*AI219,IF($B$3='Funding Weight Adjustments'!$C$2,$B$15*T219*AI219+$B$16*U219*AI219,IF($B$3='Funding Weight Adjustments'!$H$2,$B$14*N219*AI219,IF($B$3='Funding Weight Adjustments'!$I$2,$B$14*N219*AI219,IF($B$3='Funding Weight Adjustments'!$F$2,$B$15*T219*AI219+$B$16*U219*AI219,IF($B$3='Funding Weight Adjustments'!$G$2,$B$15*T219*AI219+$B$16*U219*AI219))))))))))))</f>
        <v>0</v>
      </c>
      <c r="AN219" s="84">
        <f t="shared" si="99"/>
        <v>78.821000000000012</v>
      </c>
      <c r="AO219" s="84">
        <f t="shared" si="116"/>
        <v>731.36455392863286</v>
      </c>
      <c r="AP219" s="84">
        <f t="shared" si="100"/>
        <v>392.12138264974288</v>
      </c>
      <c r="AQ219" s="85">
        <f t="shared" si="101"/>
        <v>13591.579398747088</v>
      </c>
      <c r="AR219" s="86">
        <f t="shared" si="102"/>
        <v>1.3377538778294378</v>
      </c>
      <c r="AS219" s="85">
        <f>IF(AO219="-","-",IF($B$3='Funding Weight Adjustments'!$D$2,AI219*$E$14,IF($B$3='Funding Weight Adjustments'!$E$2,AP219*$E$14,IF($B$3='Funding Weight Adjustments'!$B$2,AI219*$E$14,IF(Simulation!$B$3='Funding Weight Adjustments'!$C$2,AP219*$E$14,IF($B$3='Funding Weight Adjustments'!$H$2,AI219*$E$14,IF($B$3='Funding Weight Adjustments'!$I$2,AP219*$E$14,IF($B$3='Funding Weight Adjustments'!$F$2,AI219*$E$14,IF(Simulation!$B$3='Funding Weight Adjustments'!$G$2,AP219*$E$14)))))))))</f>
        <v>756794.26851400372</v>
      </c>
      <c r="AT219" s="85">
        <f t="shared" si="103"/>
        <v>332423.99100219726</v>
      </c>
      <c r="AU219" s="85">
        <f t="shared" si="104"/>
        <v>114183.99808532716</v>
      </c>
      <c r="AV219" s="85">
        <f>IF(AO219="-","-",IF($B$3='Funding Weight Adjustments'!$D$2,AO219*$E$16,IF($B$3='Funding Weight Adjustments'!$E$2,AO219*$E$16,IF($B$3='Funding Weight Adjustments'!$B$2,AO219*$E$16,IF(Simulation!$B$3='Funding Weight Adjustments'!$C$2,AO219*$E$16,IF($B$3='Funding Weight Adjustments'!$H$2,AO219*$E$16,IF($B$3='Funding Weight Adjustments'!$I$2,AO219*$E$16,IF($B$3='Funding Weight Adjustments'!$F$2,AO219*$E$16,IF(Simulation!$B$3='Funding Weight Adjustments'!$G$2,AO219*$E$16)))))))))</f>
        <v>6294081.2881843252</v>
      </c>
      <c r="AW219" s="85">
        <f t="shared" si="105"/>
        <v>7497483.5457858536</v>
      </c>
      <c r="AX219" s="85">
        <f t="shared" si="106"/>
        <v>2105.5986548161027</v>
      </c>
      <c r="AY219" s="85">
        <f t="shared" si="107"/>
        <v>924.89007568359375</v>
      </c>
      <c r="AZ219" s="85">
        <f t="shared" si="108"/>
        <v>317.68960571289063</v>
      </c>
      <c r="BA219" s="85">
        <f t="shared" si="109"/>
        <v>17511.772545168118</v>
      </c>
      <c r="BB219" s="85">
        <f t="shared" si="110"/>
        <v>20859.950881380704</v>
      </c>
      <c r="BC219" s="85">
        <f t="shared" si="111"/>
        <v>2537.1891626307042</v>
      </c>
      <c r="BD219" s="85">
        <f t="shared" si="112"/>
        <v>15917.176953949236</v>
      </c>
      <c r="BE219" s="86">
        <f t="shared" si="113"/>
        <v>1.5666512749950035</v>
      </c>
    </row>
    <row r="220" spans="1:57" x14ac:dyDescent="0.3">
      <c r="A220" s="76" t="str">
        <f>'Data Export'!A197</f>
        <v>U037</v>
      </c>
      <c r="B220" s="76" t="str">
        <f>'Data Export'!B197</f>
        <v>Millers Run USD</v>
      </c>
      <c r="C220" s="76" t="str">
        <f>'Data Export'!C197</f>
        <v>8</v>
      </c>
      <c r="D220" s="76" t="str">
        <f>'Data Export'!D197</f>
        <v>Caledonia North SU</v>
      </c>
      <c r="E220" s="77">
        <f>'Data Export'!E197</f>
        <v>180.05</v>
      </c>
      <c r="F220" s="78">
        <f>'Data Export'!AU197</f>
        <v>0.23322353767488899</v>
      </c>
      <c r="G220" s="78">
        <f>'Data Export'!AT197</f>
        <v>0</v>
      </c>
      <c r="H220" s="79">
        <f>'Data Export'!AR197</f>
        <v>18.009999999999998</v>
      </c>
      <c r="I220" s="79">
        <f t="shared" si="89"/>
        <v>108.06238647460938</v>
      </c>
      <c r="J220" s="79">
        <f>'Data Export'!AV197</f>
        <v>51.897613525390625</v>
      </c>
      <c r="K220" s="79">
        <f>'Data Export'!AW197</f>
        <v>0</v>
      </c>
      <c r="L220" s="78">
        <f>'Data Export'!J197</f>
        <v>0.17371681332588196</v>
      </c>
      <c r="M220" s="78">
        <f>'Data Export'!K197</f>
        <v>7.9219810664653778E-2</v>
      </c>
      <c r="N220" s="76">
        <f>'Data Export'!L197</f>
        <v>0</v>
      </c>
      <c r="O220" s="77">
        <f>'Data Export'!P197</f>
        <v>1</v>
      </c>
      <c r="P220" s="77">
        <f>'Data Export'!Q197</f>
        <v>0</v>
      </c>
      <c r="Q220" s="77">
        <f>'Data Export'!R197</f>
        <v>0</v>
      </c>
      <c r="R220" s="77">
        <f t="shared" si="114"/>
        <v>1</v>
      </c>
      <c r="S220" s="77">
        <f t="shared" si="115"/>
        <v>1</v>
      </c>
      <c r="T220" s="80">
        <f>'Data Export'!Z197</f>
        <v>0</v>
      </c>
      <c r="U220" s="80">
        <f>'Data Export'!AA197</f>
        <v>1</v>
      </c>
      <c r="V220" s="81">
        <f>'Data Export'!AH197</f>
        <v>3307944</v>
      </c>
      <c r="W220" s="81">
        <f t="shared" si="90"/>
        <v>3347731.8938476564</v>
      </c>
      <c r="X220" s="81">
        <f>'Data Export'!AI197</f>
        <v>324.17660522460938</v>
      </c>
      <c r="Y220" s="81">
        <f t="shared" si="91"/>
        <v>58367.997770690919</v>
      </c>
      <c r="Z220" s="81">
        <f>'Data Export'!AJ197</f>
        <v>1261.171875</v>
      </c>
      <c r="AA220" s="81">
        <f t="shared" si="92"/>
        <v>227073.99609375</v>
      </c>
      <c r="AB220" s="81">
        <f>'Data Export'!AO197</f>
        <v>220.98306274414063</v>
      </c>
      <c r="AC220" s="81">
        <f t="shared" si="93"/>
        <v>39788.000447082522</v>
      </c>
      <c r="AD220" s="77">
        <f>'Data Export'!AK197</f>
        <v>190.57</v>
      </c>
      <c r="AE220" s="77">
        <f>'Data Export'!AL197</f>
        <v>177.82</v>
      </c>
      <c r="AF220" s="81">
        <f>'Data Export'!AN197</f>
        <v>18593.345703125</v>
      </c>
      <c r="AG220" s="81">
        <f t="shared" si="94"/>
        <v>17549.532660858771</v>
      </c>
      <c r="AH220" s="80">
        <f t="shared" si="95"/>
        <v>1.7273162067774381</v>
      </c>
      <c r="AI220" s="83">
        <f>'Data Export'!AS197</f>
        <v>177.97</v>
      </c>
      <c r="AJ220" s="84">
        <f t="shared" si="96"/>
        <v>180.18105111083986</v>
      </c>
      <c r="AK220" s="84">
        <f t="shared" si="97"/>
        <v>124.80671262128868</v>
      </c>
      <c r="AL220" s="84">
        <f t="shared" si="98"/>
        <v>0</v>
      </c>
      <c r="AM220" s="84">
        <f>IF($B$5="No",IF($B$3='Funding Weight Adjustments'!$D$2,$B$14*N220*AI220,IF($B$3='Funding Weight Adjustments'!$E$2,$B$14*N220*AI220,IF($B$3='Funding Weight Adjustments'!$B$2,$B$15*T220*AI220+$B$16*U220*AI220,IF($B$3='Funding Weight Adjustments'!$C$2,$B$15*T220*AI220+$B$16*U220*AI220,IF($B$3='Funding Weight Adjustments'!$H$2,$B$14*N220*AI220,IF($B$3='Funding Weight Adjustments'!$I$2,$B$14*N220*AI220,IF($B$3='Funding Weight Adjustments'!$F$2,$B$15*T220*AI220+$B$16*U220*AI220,IF($B$3='Funding Weight Adjustments'!$G$2,$B$15*T220*AI220+$B$16*U220*AI220)))))))),IF($B$5="Sparsity&lt;100",IF(R220=0,0,IF($B$3='Funding Weight Adjustments'!$D$2,$B$14*N220*AI220,IF($B$3='Funding Weight Adjustments'!$E$2,$B$14*N220*AI220,IF($B$3='Funding Weight Adjustments'!$B$2,$B$15*T220*AI220+$B$16*U220*AI220,IF($B$3='Funding Weight Adjustments'!$C$2,$B$15*T220*AI220+$B$16*U220*AI220,IF($B$3='Funding Weight Adjustments'!$H$2,$B$14*N220*AI220,IF($B$3='Funding Weight Adjustments'!$I$2,$B$14*N220*AI220,IF($B$3='Funding Weight Adjustments'!$F$2,$B$15*T220*AI220+$B$16*U220*AI220,IF($B$3='Funding Weight Adjustments'!$G$2,$B$15*T220*AI220+$B$16*U220*AI220))))))))),IF($B$5="Sparsity&lt;55",IF(S220=0,0,IF($B$3='Funding Weight Adjustments'!$D$2,$B$14*N220*AI220,IF($B$3='Funding Weight Adjustments'!$E$2,$B$14*N220*AI220,IF($B$3='Funding Weight Adjustments'!$B$2,$B$15*T220*AI220+$B$16*U220*AI220,IF($B$3='Funding Weight Adjustments'!$C$2,$B$15*T220*AI220+$B$16*U220*AI220,IF($B$3='Funding Weight Adjustments'!$H$2,$B$14*N220*AI220,IF($B$3='Funding Weight Adjustments'!$I$2,$B$14*N220*AI220,IF($B$3='Funding Weight Adjustments'!$F$2,$B$15*T220*AI220+$B$16*U220*AI220,IF($B$3='Funding Weight Adjustments'!$G$2,$B$15*T220*AI220+$B$16*U220*AI220))))))))))))</f>
        <v>21.356400000000001</v>
      </c>
      <c r="AN220" s="84">
        <f t="shared" si="99"/>
        <v>40.933100000000003</v>
      </c>
      <c r="AO220" s="84">
        <f t="shared" si="116"/>
        <v>367.27726373212857</v>
      </c>
      <c r="AP220" s="84">
        <f t="shared" si="100"/>
        <v>196.91584408465854</v>
      </c>
      <c r="AQ220" s="85">
        <f t="shared" si="101"/>
        <v>15847.67296029397</v>
      </c>
      <c r="AR220" s="86">
        <f t="shared" si="102"/>
        <v>1.5598103307375955</v>
      </c>
      <c r="AS220" s="85">
        <f>IF(AO220="-","-",IF($B$3='Funding Weight Adjustments'!$D$2,AI220*$E$14,IF($B$3='Funding Weight Adjustments'!$E$2,AP220*$E$14,IF($B$3='Funding Weight Adjustments'!$B$2,AI220*$E$14,IF(Simulation!$B$3='Funding Weight Adjustments'!$C$2,AP220*$E$14,IF($B$3='Funding Weight Adjustments'!$H$2,AI220*$E$14,IF($B$3='Funding Weight Adjustments'!$I$2,AP220*$E$14,IF($B$3='Funding Weight Adjustments'!$F$2,AI220*$E$14,IF(Simulation!$B$3='Funding Weight Adjustments'!$G$2,AP220*$E$14)))))))))</f>
        <v>380047.579083391</v>
      </c>
      <c r="AT220" s="85">
        <f t="shared" si="103"/>
        <v>58367.997770690919</v>
      </c>
      <c r="AU220" s="85">
        <f t="shared" si="104"/>
        <v>39788.000447082522</v>
      </c>
      <c r="AV220" s="85">
        <f>IF(AO220="-","-",IF($B$3='Funding Weight Adjustments'!$D$2,AO220*$E$16,IF($B$3='Funding Weight Adjustments'!$E$2,AO220*$E$16,IF($B$3='Funding Weight Adjustments'!$B$2,AO220*$E$16,IF(Simulation!$B$3='Funding Weight Adjustments'!$C$2,AO220*$E$16,IF($B$3='Funding Weight Adjustments'!$H$2,AO220*$E$16,IF($B$3='Funding Weight Adjustments'!$I$2,AO220*$E$16,IF($B$3='Funding Weight Adjustments'!$F$2,AO220*$E$16,IF(Simulation!$B$3='Funding Weight Adjustments'!$G$2,AO220*$E$16)))))))))</f>
        <v>3160767.0084835761</v>
      </c>
      <c r="AW220" s="85">
        <f t="shared" si="105"/>
        <v>3638970.5857847407</v>
      </c>
      <c r="AX220" s="85">
        <f t="shared" si="106"/>
        <v>2110.7891090441044</v>
      </c>
      <c r="AY220" s="85">
        <f t="shared" si="107"/>
        <v>324.17660522460938</v>
      </c>
      <c r="AZ220" s="85">
        <f t="shared" si="108"/>
        <v>220.98306274414063</v>
      </c>
      <c r="BA220" s="85">
        <f t="shared" si="109"/>
        <v>17554.940341480567</v>
      </c>
      <c r="BB220" s="85">
        <f t="shared" si="110"/>
        <v>20210.889118493422</v>
      </c>
      <c r="BC220" s="85">
        <f t="shared" si="111"/>
        <v>1617.5434153684218</v>
      </c>
      <c r="BD220" s="85">
        <f t="shared" si="112"/>
        <v>17326.673765388528</v>
      </c>
      <c r="BE220" s="86">
        <f t="shared" si="113"/>
        <v>1.7053812761209182</v>
      </c>
    </row>
    <row r="221" spans="1:57" x14ac:dyDescent="0.3">
      <c r="A221" s="76" t="str">
        <f>'Data Export'!A198</f>
        <v>U039</v>
      </c>
      <c r="B221" s="76" t="str">
        <f>'Data Export'!B198</f>
        <v>Black River UHSD</v>
      </c>
      <c r="C221" s="76" t="str">
        <f>'Data Export'!C198</f>
        <v>63</v>
      </c>
      <c r="D221" s="76" t="str">
        <f>'Data Export'!D198</f>
        <v>Two Rivers SU</v>
      </c>
      <c r="E221" s="77">
        <f>'Data Export'!E198</f>
        <v>137.84</v>
      </c>
      <c r="F221" s="78">
        <f>'Data Export'!AU198</f>
        <v>0.17662683336443366</v>
      </c>
      <c r="G221" s="78">
        <f>'Data Export'!AT198</f>
        <v>2.16</v>
      </c>
      <c r="H221" s="79">
        <f>'Data Export'!AR198</f>
        <v>0</v>
      </c>
      <c r="I221" s="79">
        <f t="shared" si="89"/>
        <v>3.3569336039818154E-6</v>
      </c>
      <c r="J221" s="79">
        <f>'Data Export'!AV198</f>
        <v>49.838699340820313</v>
      </c>
      <c r="K221" s="79">
        <f>'Data Export'!AW198</f>
        <v>110.93129730224609</v>
      </c>
      <c r="L221" s="78">
        <f>'Data Export'!J198</f>
        <v>0.15911628305912018</v>
      </c>
      <c r="M221" s="78">
        <f>'Data Export'!K198</f>
        <v>6.5590560436248779E-2</v>
      </c>
      <c r="N221" s="76">
        <f>'Data Export'!L198</f>
        <v>0</v>
      </c>
      <c r="O221" s="77">
        <f>'Data Export'!P198</f>
        <v>0</v>
      </c>
      <c r="P221" s="77">
        <f>'Data Export'!Q198</f>
        <v>1</v>
      </c>
      <c r="Q221" s="77">
        <f>'Data Export'!R198</f>
        <v>0</v>
      </c>
      <c r="R221" s="77">
        <f t="shared" si="114"/>
        <v>1</v>
      </c>
      <c r="S221" s="77">
        <f t="shared" si="115"/>
        <v>1</v>
      </c>
      <c r="T221" s="80">
        <f>'Data Export'!Z198</f>
        <v>0</v>
      </c>
      <c r="U221" s="80">
        <f>'Data Export'!AA198</f>
        <v>1</v>
      </c>
      <c r="V221" s="81">
        <f>'Data Export'!AH198</f>
        <v>3411044</v>
      </c>
      <c r="W221" s="81">
        <f t="shared" si="90"/>
        <v>3411044.0990625001</v>
      </c>
      <c r="X221" s="81">
        <f>'Data Export'!AI198</f>
        <v>18.681079864501953</v>
      </c>
      <c r="Y221" s="81">
        <f t="shared" si="91"/>
        <v>2575.0000485229493</v>
      </c>
      <c r="Z221" s="81">
        <f>'Data Export'!AJ198</f>
        <v>2587.0078125</v>
      </c>
      <c r="AA221" s="81">
        <f t="shared" si="92"/>
        <v>356593.15687499999</v>
      </c>
      <c r="AB221" s="81">
        <f>'Data Export'!AO198</f>
        <v>0</v>
      </c>
      <c r="AC221" s="81">
        <f t="shared" si="93"/>
        <v>0</v>
      </c>
      <c r="AD221" s="77">
        <f>'Data Export'!AK198</f>
        <v>190.14</v>
      </c>
      <c r="AE221" s="77">
        <f>'Data Export'!AL198</f>
        <v>177.41</v>
      </c>
      <c r="AF221" s="81">
        <f>'Data Export'!AN198</f>
        <v>24746.40234375</v>
      </c>
      <c r="AG221" s="81">
        <f t="shared" si="94"/>
        <v>17216.904019996055</v>
      </c>
      <c r="AH221" s="80">
        <f t="shared" si="95"/>
        <v>1.6945771673224463</v>
      </c>
      <c r="AI221" s="83">
        <f>'Data Export'!AS198</f>
        <v>160.77000000000001</v>
      </c>
      <c r="AJ221" s="84">
        <f t="shared" si="96"/>
        <v>194.41916030883789</v>
      </c>
      <c r="AK221" s="84">
        <f t="shared" si="97"/>
        <v>101.98873267324501</v>
      </c>
      <c r="AL221" s="84">
        <f t="shared" si="98"/>
        <v>3.4128000000000003</v>
      </c>
      <c r="AM221" s="84">
        <f>IF($B$5="No",IF($B$3='Funding Weight Adjustments'!$D$2,$B$14*N221*AI221,IF($B$3='Funding Weight Adjustments'!$E$2,$B$14*N221*AI221,IF($B$3='Funding Weight Adjustments'!$B$2,$B$15*T221*AI221+$B$16*U221*AI221,IF($B$3='Funding Weight Adjustments'!$C$2,$B$15*T221*AI221+$B$16*U221*AI221,IF($B$3='Funding Weight Adjustments'!$H$2,$B$14*N221*AI221,IF($B$3='Funding Weight Adjustments'!$I$2,$B$14*N221*AI221,IF($B$3='Funding Weight Adjustments'!$F$2,$B$15*T221*AI221+$B$16*U221*AI221,IF($B$3='Funding Weight Adjustments'!$G$2,$B$15*T221*AI221+$B$16*U221*AI221)))))))),IF($B$5="Sparsity&lt;100",IF(R221=0,0,IF($B$3='Funding Weight Adjustments'!$D$2,$B$14*N221*AI221,IF($B$3='Funding Weight Adjustments'!$E$2,$B$14*N221*AI221,IF($B$3='Funding Weight Adjustments'!$B$2,$B$15*T221*AI221+$B$16*U221*AI221,IF($B$3='Funding Weight Adjustments'!$C$2,$B$15*T221*AI221+$B$16*U221*AI221,IF($B$3='Funding Weight Adjustments'!$H$2,$B$14*N221*AI221,IF($B$3='Funding Weight Adjustments'!$I$2,$B$14*N221*AI221,IF($B$3='Funding Weight Adjustments'!$F$2,$B$15*T221*AI221+$B$16*U221*AI221,IF($B$3='Funding Weight Adjustments'!$G$2,$B$15*T221*AI221+$B$16*U221*AI221))))))))),IF($B$5="Sparsity&lt;55",IF(S221=0,0,IF($B$3='Funding Weight Adjustments'!$D$2,$B$14*N221*AI221,IF($B$3='Funding Weight Adjustments'!$E$2,$B$14*N221*AI221,IF($B$3='Funding Weight Adjustments'!$B$2,$B$15*T221*AI221+$B$16*U221*AI221,IF($B$3='Funding Weight Adjustments'!$C$2,$B$15*T221*AI221+$B$16*U221*AI221,IF($B$3='Funding Weight Adjustments'!$H$2,$B$14*N221*AI221,IF($B$3='Funding Weight Adjustments'!$I$2,$B$14*N221*AI221,IF($B$3='Funding Weight Adjustments'!$F$2,$B$15*T221*AI221+$B$16*U221*AI221,IF($B$3='Funding Weight Adjustments'!$G$2,$B$15*T221*AI221+$B$16*U221*AI221))))))))))))</f>
        <v>19.292400000000001</v>
      </c>
      <c r="AN221" s="84">
        <f t="shared" si="99"/>
        <v>27.330900000000003</v>
      </c>
      <c r="AO221" s="84">
        <f t="shared" si="116"/>
        <v>346.44399298208288</v>
      </c>
      <c r="AP221" s="84">
        <f t="shared" si="100"/>
        <v>185.74607807980851</v>
      </c>
      <c r="AQ221" s="85">
        <f t="shared" si="101"/>
        <v>16444.228452969601</v>
      </c>
      <c r="AR221" s="86">
        <f t="shared" si="102"/>
        <v>1.618526422536378</v>
      </c>
      <c r="AS221" s="85">
        <f>IF(AO221="-","-",IF($B$3='Funding Weight Adjustments'!$D$2,AI221*$E$14,IF($B$3='Funding Weight Adjustments'!$E$2,AP221*$E$14,IF($B$3='Funding Weight Adjustments'!$B$2,AI221*$E$14,IF(Simulation!$B$3='Funding Weight Adjustments'!$C$2,AP221*$E$14,IF($B$3='Funding Weight Adjustments'!$H$2,AI221*$E$14,IF($B$3='Funding Weight Adjustments'!$I$2,AP221*$E$14,IF($B$3='Funding Weight Adjustments'!$F$2,AI221*$E$14,IF(Simulation!$B$3='Funding Weight Adjustments'!$G$2,AP221*$E$14)))))))))</f>
        <v>358489.93069403042</v>
      </c>
      <c r="AT221" s="85">
        <f t="shared" si="103"/>
        <v>2575.0000485229493</v>
      </c>
      <c r="AU221" s="85">
        <f t="shared" si="104"/>
        <v>0</v>
      </c>
      <c r="AV221" s="85">
        <f>IF(AO221="-","-",IF($B$3='Funding Weight Adjustments'!$D$2,AO221*$E$16,IF($B$3='Funding Weight Adjustments'!$E$2,AO221*$E$16,IF($B$3='Funding Weight Adjustments'!$B$2,AO221*$E$16,IF(Simulation!$B$3='Funding Weight Adjustments'!$C$2,AO221*$E$16,IF($B$3='Funding Weight Adjustments'!$H$2,AO221*$E$16,IF($B$3='Funding Weight Adjustments'!$I$2,AO221*$E$16,IF($B$3='Funding Weight Adjustments'!$F$2,AO221*$E$16,IF(Simulation!$B$3='Funding Weight Adjustments'!$G$2,AO221*$E$16)))))))))</f>
        <v>2981477.0785913272</v>
      </c>
      <c r="AW221" s="85">
        <f t="shared" si="105"/>
        <v>3342542.0093338806</v>
      </c>
      <c r="AX221" s="85">
        <f t="shared" si="106"/>
        <v>2600.7685047448522</v>
      </c>
      <c r="AY221" s="85">
        <f t="shared" si="107"/>
        <v>18.681079864501953</v>
      </c>
      <c r="AZ221" s="85">
        <f t="shared" si="108"/>
        <v>0</v>
      </c>
      <c r="BA221" s="85">
        <f t="shared" si="109"/>
        <v>21629.984609629479</v>
      </c>
      <c r="BB221" s="85">
        <f t="shared" si="110"/>
        <v>24249.434194238831</v>
      </c>
      <c r="BC221" s="85">
        <f t="shared" si="111"/>
        <v>-496.96814951116903</v>
      </c>
      <c r="BD221" s="85">
        <f t="shared" si="112"/>
        <v>16075.434180504873</v>
      </c>
      <c r="BE221" s="86">
        <f t="shared" si="113"/>
        <v>1.5822277736717396</v>
      </c>
    </row>
    <row r="222" spans="1:57" x14ac:dyDescent="0.3">
      <c r="A222" s="76" t="str">
        <f>'Data Export'!A199</f>
        <v>U041</v>
      </c>
      <c r="B222" s="76" t="str">
        <f>'Data Export'!B199</f>
        <v>Spaulding HSUD</v>
      </c>
      <c r="C222" s="76" t="str">
        <f>'Data Export'!C199</f>
        <v>61</v>
      </c>
      <c r="D222" s="76" t="str">
        <f>'Data Export'!D199</f>
        <v>Barre SU</v>
      </c>
      <c r="E222" s="77">
        <f>'Data Export'!E199</f>
        <v>665.72</v>
      </c>
      <c r="F222" s="78">
        <f>'Data Export'!AU199</f>
        <v>0.26521395572666029</v>
      </c>
      <c r="G222" s="78">
        <f>'Data Export'!AT199</f>
        <v>11.34</v>
      </c>
      <c r="H222" s="79">
        <f>'Data Export'!AR199</f>
        <v>0</v>
      </c>
      <c r="I222" s="79">
        <f t="shared" si="89"/>
        <v>4.5429321289062727</v>
      </c>
      <c r="J222" s="79">
        <f>'Data Export'!AV199</f>
        <v>0</v>
      </c>
      <c r="K222" s="79">
        <f>'Data Export'!AW199</f>
        <v>670.80706787109375</v>
      </c>
      <c r="L222" s="78">
        <f>'Data Export'!J199</f>
        <v>0.20782752335071564</v>
      </c>
      <c r="M222" s="78">
        <f>'Data Export'!K199</f>
        <v>4.0448188781738281E-2</v>
      </c>
      <c r="N222" s="76">
        <f>'Data Export'!L199</f>
        <v>0</v>
      </c>
      <c r="O222" s="77">
        <f>'Data Export'!P199</f>
        <v>0</v>
      </c>
      <c r="P222" s="77">
        <f>'Data Export'!Q199</f>
        <v>0</v>
      </c>
      <c r="Q222" s="77">
        <f>'Data Export'!R199</f>
        <v>0</v>
      </c>
      <c r="R222" s="77">
        <f t="shared" si="114"/>
        <v>0</v>
      </c>
      <c r="S222" s="77">
        <f t="shared" si="115"/>
        <v>0</v>
      </c>
      <c r="T222" s="80">
        <f>'Data Export'!Z199</f>
        <v>0</v>
      </c>
      <c r="U222" s="80">
        <f>'Data Export'!AA199</f>
        <v>0</v>
      </c>
      <c r="V222" s="81">
        <f>'Data Export'!AH199</f>
        <v>13372970</v>
      </c>
      <c r="W222" s="81">
        <f t="shared" si="90"/>
        <v>13372970.35765625</v>
      </c>
      <c r="X222" s="81">
        <f>'Data Export'!AI199</f>
        <v>422.2315673828125</v>
      </c>
      <c r="Y222" s="81">
        <f t="shared" si="91"/>
        <v>281087.99903808592</v>
      </c>
      <c r="Z222" s="81">
        <f>'Data Export'!AJ199</f>
        <v>4816.7314453125</v>
      </c>
      <c r="AA222" s="81">
        <f t="shared" si="92"/>
        <v>3206594.4577734377</v>
      </c>
      <c r="AB222" s="81">
        <f>'Data Export'!AO199</f>
        <v>0</v>
      </c>
      <c r="AC222" s="81">
        <f t="shared" si="93"/>
        <v>0</v>
      </c>
      <c r="AD222" s="77">
        <f>'Data Export'!AK199</f>
        <v>816.03</v>
      </c>
      <c r="AE222" s="77">
        <f>'Data Export'!AL199</f>
        <v>761.4</v>
      </c>
      <c r="AF222" s="81">
        <f>'Data Export'!AN199</f>
        <v>20087.98046875</v>
      </c>
      <c r="AG222" s="81">
        <f t="shared" si="94"/>
        <v>13352.214210510654</v>
      </c>
      <c r="AH222" s="80">
        <f t="shared" si="95"/>
        <v>1.3141943120581352</v>
      </c>
      <c r="AI222" s="83">
        <f>'Data Export'!AS199</f>
        <v>675.35</v>
      </c>
      <c r="AJ222" s="84">
        <f t="shared" si="96"/>
        <v>809.51141357421875</v>
      </c>
      <c r="AK222" s="84">
        <f t="shared" si="97"/>
        <v>637.64036087370016</v>
      </c>
      <c r="AL222" s="84">
        <f t="shared" si="98"/>
        <v>17.917200000000001</v>
      </c>
      <c r="AM222" s="84">
        <f>IF($B$5="No",IF($B$3='Funding Weight Adjustments'!$D$2,$B$14*N222*AI222,IF($B$3='Funding Weight Adjustments'!$E$2,$B$14*N222*AI222,IF($B$3='Funding Weight Adjustments'!$B$2,$B$15*T222*AI222+$B$16*U222*AI222,IF($B$3='Funding Weight Adjustments'!$C$2,$B$15*T222*AI222+$B$16*U222*AI222,IF($B$3='Funding Weight Adjustments'!$H$2,$B$14*N222*AI222,IF($B$3='Funding Weight Adjustments'!$I$2,$B$14*N222*AI222,IF($B$3='Funding Weight Adjustments'!$F$2,$B$15*T222*AI222+$B$16*U222*AI222,IF($B$3='Funding Weight Adjustments'!$G$2,$B$15*T222*AI222+$B$16*U222*AI222)))))))),IF($B$5="Sparsity&lt;100",IF(R222=0,0,IF($B$3='Funding Weight Adjustments'!$D$2,$B$14*N222*AI222,IF($B$3='Funding Weight Adjustments'!$E$2,$B$14*N222*AI222,IF($B$3='Funding Weight Adjustments'!$B$2,$B$15*T222*AI222+$B$16*U222*AI222,IF($B$3='Funding Weight Adjustments'!$C$2,$B$15*T222*AI222+$B$16*U222*AI222,IF($B$3='Funding Weight Adjustments'!$H$2,$B$14*N222*AI222,IF($B$3='Funding Weight Adjustments'!$I$2,$B$14*N222*AI222,IF($B$3='Funding Weight Adjustments'!$F$2,$B$15*T222*AI222+$B$16*U222*AI222,IF($B$3='Funding Weight Adjustments'!$G$2,$B$15*T222*AI222+$B$16*U222*AI222))))))))),IF($B$5="Sparsity&lt;55",IF(S222=0,0,IF($B$3='Funding Weight Adjustments'!$D$2,$B$14*N222*AI222,IF($B$3='Funding Weight Adjustments'!$E$2,$B$14*N222*AI222,IF($B$3='Funding Weight Adjustments'!$B$2,$B$15*T222*AI222+$B$16*U222*AI222,IF($B$3='Funding Weight Adjustments'!$C$2,$B$15*T222*AI222+$B$16*U222*AI222,IF($B$3='Funding Weight Adjustments'!$H$2,$B$14*N222*AI222,IF($B$3='Funding Weight Adjustments'!$I$2,$B$14*N222*AI222,IF($B$3='Funding Weight Adjustments'!$F$2,$B$15*T222*AI222+$B$16*U222*AI222,IF($B$3='Funding Weight Adjustments'!$G$2,$B$15*T222*AI222+$B$16*U222*AI222))))))))))))</f>
        <v>0</v>
      </c>
      <c r="AN222" s="84">
        <f t="shared" si="99"/>
        <v>0</v>
      </c>
      <c r="AO222" s="84">
        <f t="shared" si="116"/>
        <v>1465.0689744479189</v>
      </c>
      <c r="AP222" s="84">
        <f t="shared" si="100"/>
        <v>785.49728565846999</v>
      </c>
      <c r="AQ222" s="85">
        <f t="shared" si="101"/>
        <v>12942.598383851193</v>
      </c>
      <c r="AR222" s="86">
        <f t="shared" si="102"/>
        <v>1.273877793686141</v>
      </c>
      <c r="AS222" s="85">
        <f>IF(AO222="-","-",IF($B$3='Funding Weight Adjustments'!$D$2,AI222*$E$14,IF($B$3='Funding Weight Adjustments'!$E$2,AP222*$E$14,IF($B$3='Funding Weight Adjustments'!$B$2,AI222*$E$14,IF(Simulation!$B$3='Funding Weight Adjustments'!$C$2,AP222*$E$14,IF($B$3='Funding Weight Adjustments'!$H$2,AI222*$E$14,IF($B$3='Funding Weight Adjustments'!$I$2,AP222*$E$14,IF($B$3='Funding Weight Adjustments'!$F$2,AI222*$E$14,IF(Simulation!$B$3='Funding Weight Adjustments'!$G$2,AP222*$E$14)))))))))</f>
        <v>1516009.7613208471</v>
      </c>
      <c r="AT222" s="85">
        <f t="shared" si="103"/>
        <v>281087.99903808592</v>
      </c>
      <c r="AU222" s="85">
        <f t="shared" si="104"/>
        <v>0</v>
      </c>
      <c r="AV222" s="85">
        <f>IF(AO222="-","-",IF($B$3='Funding Weight Adjustments'!$D$2,AO222*$E$16,IF($B$3='Funding Weight Adjustments'!$E$2,AO222*$E$16,IF($B$3='Funding Weight Adjustments'!$B$2,AO222*$E$16,IF(Simulation!$B$3='Funding Weight Adjustments'!$C$2,AO222*$E$16,IF($B$3='Funding Weight Adjustments'!$H$2,AO222*$E$16,IF($B$3='Funding Weight Adjustments'!$I$2,AO222*$E$16,IF($B$3='Funding Weight Adjustments'!$F$2,AO222*$E$16,IF(Simulation!$B$3='Funding Weight Adjustments'!$G$2,AO222*$E$16)))))))))</f>
        <v>12608299.333675206</v>
      </c>
      <c r="AW222" s="85">
        <f t="shared" si="105"/>
        <v>14405397.094034139</v>
      </c>
      <c r="AX222" s="85">
        <f t="shared" si="106"/>
        <v>2277.2483346164258</v>
      </c>
      <c r="AY222" s="85">
        <f t="shared" si="107"/>
        <v>422.23156738281244</v>
      </c>
      <c r="AZ222" s="85">
        <f t="shared" si="108"/>
        <v>0</v>
      </c>
      <c r="BA222" s="85">
        <f t="shared" si="109"/>
        <v>18939.342867384494</v>
      </c>
      <c r="BB222" s="85">
        <f t="shared" si="110"/>
        <v>21638.822769383733</v>
      </c>
      <c r="BC222" s="85">
        <f t="shared" si="111"/>
        <v>1550.8423006337325</v>
      </c>
      <c r="BD222" s="85">
        <f t="shared" si="112"/>
        <v>14256.959050944297</v>
      </c>
      <c r="BE222" s="86">
        <f t="shared" si="113"/>
        <v>1.4032440010771945</v>
      </c>
    </row>
    <row r="223" spans="1:57" x14ac:dyDescent="0.3">
      <c r="A223" s="76" t="str">
        <f>'Data Export'!A200</f>
        <v>U042</v>
      </c>
      <c r="B223" s="76" t="str">
        <f>'Data Export'!B200</f>
        <v>Castleton-Hubbardton UESD</v>
      </c>
      <c r="C223" s="76" t="str">
        <f>'Data Export'!C200</f>
        <v>4</v>
      </c>
      <c r="D223" s="76" t="str">
        <f>'Data Export'!D200</f>
        <v>Addison-Rutland SU</v>
      </c>
      <c r="E223" s="77">
        <f>'Data Export'!E200</f>
        <v>378.36</v>
      </c>
      <c r="F223" s="78">
        <f>'Data Export'!AU200</f>
        <v>0.22594143070464598</v>
      </c>
      <c r="G223" s="78">
        <f>'Data Export'!AT200</f>
        <v>0.69</v>
      </c>
      <c r="H223" s="79">
        <f>'Data Export'!AR200</f>
        <v>27.75</v>
      </c>
      <c r="I223" s="79">
        <f t="shared" si="89"/>
        <v>217.3555981445312</v>
      </c>
      <c r="J223" s="79">
        <f>'Data Export'!AV200</f>
        <v>109.82440185546875</v>
      </c>
      <c r="K223" s="79">
        <f>'Data Export'!AW200</f>
        <v>0</v>
      </c>
      <c r="L223" s="78">
        <f>'Data Export'!J200</f>
        <v>0.10185164213180542</v>
      </c>
      <c r="M223" s="78">
        <f>'Data Export'!K200</f>
        <v>6.8987265229225159E-2</v>
      </c>
      <c r="N223" s="76">
        <f>'Data Export'!L200</f>
        <v>0</v>
      </c>
      <c r="O223" s="77">
        <f>'Data Export'!P200</f>
        <v>0</v>
      </c>
      <c r="P223" s="77">
        <f>'Data Export'!Q200</f>
        <v>0</v>
      </c>
      <c r="Q223" s="77">
        <f>'Data Export'!R200</f>
        <v>1</v>
      </c>
      <c r="R223" s="77">
        <f t="shared" si="114"/>
        <v>1</v>
      </c>
      <c r="S223" s="77">
        <f t="shared" si="115"/>
        <v>0</v>
      </c>
      <c r="T223" s="80">
        <f>'Data Export'!Z200</f>
        <v>0</v>
      </c>
      <c r="U223" s="80">
        <f>'Data Export'!AA200</f>
        <v>0</v>
      </c>
      <c r="V223" s="81">
        <f>'Data Export'!AH200</f>
        <v>6063915</v>
      </c>
      <c r="W223" s="81">
        <f t="shared" si="90"/>
        <v>6063915.1232812498</v>
      </c>
      <c r="X223" s="81">
        <f>'Data Export'!AI200</f>
        <v>0</v>
      </c>
      <c r="Y223" s="81">
        <f t="shared" si="91"/>
        <v>0</v>
      </c>
      <c r="Z223" s="81">
        <f>'Data Export'!AJ200</f>
        <v>1292.419921875</v>
      </c>
      <c r="AA223" s="81">
        <f t="shared" si="92"/>
        <v>489000.00164062501</v>
      </c>
      <c r="AB223" s="81">
        <f>'Data Export'!AO200</f>
        <v>0</v>
      </c>
      <c r="AC223" s="81">
        <f t="shared" si="93"/>
        <v>0</v>
      </c>
      <c r="AD223" s="77">
        <f>'Data Export'!AK200</f>
        <v>369.01</v>
      </c>
      <c r="AE223" s="77">
        <f>'Data Export'!AL200</f>
        <v>344.31</v>
      </c>
      <c r="AF223" s="81">
        <f>'Data Export'!AN200</f>
        <v>16026.83984375</v>
      </c>
      <c r="AG223" s="81">
        <f t="shared" si="94"/>
        <v>16191.55738038577</v>
      </c>
      <c r="AH223" s="80">
        <f t="shared" si="95"/>
        <v>1.5936572224789143</v>
      </c>
      <c r="AI223" s="83">
        <f>'Data Export'!AS200</f>
        <v>354.92999999999995</v>
      </c>
      <c r="AJ223" s="84">
        <f t="shared" si="96"/>
        <v>365.20461242675776</v>
      </c>
      <c r="AK223" s="84">
        <f t="shared" si="97"/>
        <v>245.06911231596305</v>
      </c>
      <c r="AL223" s="84">
        <f t="shared" si="98"/>
        <v>1.0902000000000001</v>
      </c>
      <c r="AM223" s="84">
        <f>IF($B$5="No",IF($B$3='Funding Weight Adjustments'!$D$2,$B$14*N223*AI223,IF($B$3='Funding Weight Adjustments'!$E$2,$B$14*N223*AI223,IF($B$3='Funding Weight Adjustments'!$B$2,$B$15*T223*AI223+$B$16*U223*AI223,IF($B$3='Funding Weight Adjustments'!$C$2,$B$15*T223*AI223+$B$16*U223*AI223,IF($B$3='Funding Weight Adjustments'!$H$2,$B$14*N223*AI223,IF($B$3='Funding Weight Adjustments'!$I$2,$B$14*N223*AI223,IF($B$3='Funding Weight Adjustments'!$F$2,$B$15*T223*AI223+$B$16*U223*AI223,IF($B$3='Funding Weight Adjustments'!$G$2,$B$15*T223*AI223+$B$16*U223*AI223)))))))),IF($B$5="Sparsity&lt;100",IF(R223=0,0,IF($B$3='Funding Weight Adjustments'!$D$2,$B$14*N223*AI223,IF($B$3='Funding Weight Adjustments'!$E$2,$B$14*N223*AI223,IF($B$3='Funding Weight Adjustments'!$B$2,$B$15*T223*AI223+$B$16*U223*AI223,IF($B$3='Funding Weight Adjustments'!$C$2,$B$15*T223*AI223+$B$16*U223*AI223,IF($B$3='Funding Weight Adjustments'!$H$2,$B$14*N223*AI223,IF($B$3='Funding Weight Adjustments'!$I$2,$B$14*N223*AI223,IF($B$3='Funding Weight Adjustments'!$F$2,$B$15*T223*AI223+$B$16*U223*AI223,IF($B$3='Funding Weight Adjustments'!$G$2,$B$15*T223*AI223+$B$16*U223*AI223))))))))),IF($B$5="Sparsity&lt;55",IF(S223=0,0,IF($B$3='Funding Weight Adjustments'!$D$2,$B$14*N223*AI223,IF($B$3='Funding Weight Adjustments'!$E$2,$B$14*N223*AI223,IF($B$3='Funding Weight Adjustments'!$B$2,$B$15*T223*AI223+$B$16*U223*AI223,IF($B$3='Funding Weight Adjustments'!$C$2,$B$15*T223*AI223+$B$16*U223*AI223,IF($B$3='Funding Weight Adjustments'!$H$2,$B$14*N223*AI223,IF($B$3='Funding Weight Adjustments'!$I$2,$B$14*N223*AI223,IF($B$3='Funding Weight Adjustments'!$F$2,$B$15*T223*AI223+$B$16*U223*AI223,IF($B$3='Funding Weight Adjustments'!$G$2,$B$15*T223*AI223+$B$16*U223*AI223))))))))))))</f>
        <v>0</v>
      </c>
      <c r="AN223" s="84">
        <f t="shared" si="99"/>
        <v>39.042299999999997</v>
      </c>
      <c r="AO223" s="84">
        <f t="shared" si="116"/>
        <v>650.40622474272072</v>
      </c>
      <c r="AP223" s="84">
        <f t="shared" si="100"/>
        <v>348.71554378748561</v>
      </c>
      <c r="AQ223" s="85">
        <f t="shared" si="101"/>
        <v>15986.999205971993</v>
      </c>
      <c r="AR223" s="86">
        <f t="shared" si="102"/>
        <v>1.5735235438948811</v>
      </c>
      <c r="AS223" s="85">
        <f>IF(AO223="-","-",IF($B$3='Funding Weight Adjustments'!$D$2,AI223*$E$14,IF($B$3='Funding Weight Adjustments'!$E$2,AP223*$E$14,IF($B$3='Funding Weight Adjustments'!$B$2,AI223*$E$14,IF(Simulation!$B$3='Funding Weight Adjustments'!$C$2,AP223*$E$14,IF($B$3='Funding Weight Adjustments'!$H$2,AI223*$E$14,IF($B$3='Funding Weight Adjustments'!$I$2,AP223*$E$14,IF($B$3='Funding Weight Adjustments'!$F$2,AI223*$E$14,IF(Simulation!$B$3='Funding Weight Adjustments'!$G$2,AP223*$E$14)))))))))</f>
        <v>673020.99950984726</v>
      </c>
      <c r="AT223" s="85">
        <f t="shared" si="103"/>
        <v>0</v>
      </c>
      <c r="AU223" s="85">
        <f t="shared" si="104"/>
        <v>0</v>
      </c>
      <c r="AV223" s="85">
        <f>IF(AO223="-","-",IF($B$3='Funding Weight Adjustments'!$D$2,AO223*$E$16,IF($B$3='Funding Weight Adjustments'!$E$2,AO223*$E$16,IF($B$3='Funding Weight Adjustments'!$B$2,AO223*$E$16,IF(Simulation!$B$3='Funding Weight Adjustments'!$C$2,AO223*$E$16,IF($B$3='Funding Weight Adjustments'!$H$2,AO223*$E$16,IF($B$3='Funding Weight Adjustments'!$I$2,AO223*$E$16,IF($B$3='Funding Weight Adjustments'!$F$2,AO223*$E$16,IF(Simulation!$B$3='Funding Weight Adjustments'!$G$2,AO223*$E$16)))))))))</f>
        <v>5597358.5633618701</v>
      </c>
      <c r="AW223" s="85">
        <f t="shared" si="105"/>
        <v>6270379.5628717169</v>
      </c>
      <c r="AX223" s="85">
        <f t="shared" si="106"/>
        <v>1778.7847539640745</v>
      </c>
      <c r="AY223" s="85">
        <f t="shared" si="107"/>
        <v>0</v>
      </c>
      <c r="AZ223" s="85">
        <f t="shared" si="108"/>
        <v>0</v>
      </c>
      <c r="BA223" s="85">
        <f t="shared" si="109"/>
        <v>14793.737613283301</v>
      </c>
      <c r="BB223" s="85">
        <f t="shared" si="110"/>
        <v>16572.522367247373</v>
      </c>
      <c r="BC223" s="85">
        <f t="shared" si="111"/>
        <v>545.68252349737304</v>
      </c>
      <c r="BD223" s="85">
        <f t="shared" si="112"/>
        <v>16579.070432129582</v>
      </c>
      <c r="BE223" s="86">
        <f t="shared" si="113"/>
        <v>1.6317982708788958</v>
      </c>
    </row>
    <row r="224" spans="1:57" x14ac:dyDescent="0.3">
      <c r="A224" s="76" t="str">
        <f>'Data Export'!A201</f>
        <v>U043</v>
      </c>
      <c r="B224" s="76" t="str">
        <f>'Data Export'!B201</f>
        <v>Lakeview UESD</v>
      </c>
      <c r="C224" s="76" t="str">
        <f>'Data Export'!C201</f>
        <v>35</v>
      </c>
      <c r="D224" s="76" t="str">
        <f>'Data Export'!D201</f>
        <v>Orleans Southwest SU</v>
      </c>
      <c r="E224" s="77">
        <f>'Data Export'!E201</f>
        <v>66.900000000000006</v>
      </c>
      <c r="F224" s="78">
        <f>'Data Export'!AU201</f>
        <v>0.30463767123287666</v>
      </c>
      <c r="G224" s="78">
        <f>'Data Export'!AT201</f>
        <v>1.5</v>
      </c>
      <c r="H224" s="79">
        <f>'Data Export'!AR201</f>
        <v>0</v>
      </c>
      <c r="I224" s="79">
        <f t="shared" si="89"/>
        <v>63.221858978271484</v>
      </c>
      <c r="J224" s="79">
        <f>'Data Export'!AV201</f>
        <v>9.7781410217285156</v>
      </c>
      <c r="K224" s="79">
        <f>'Data Export'!AW201</f>
        <v>0</v>
      </c>
      <c r="L224" s="78">
        <f>'Data Export'!J201</f>
        <v>0.12606684863567352</v>
      </c>
      <c r="M224" s="78">
        <f>'Data Export'!K201</f>
        <v>9.0021863579750061E-2</v>
      </c>
      <c r="N224" s="76">
        <f>'Data Export'!L201</f>
        <v>1</v>
      </c>
      <c r="O224" s="77">
        <f>'Data Export'!P201</f>
        <v>1</v>
      </c>
      <c r="P224" s="77">
        <f>'Data Export'!Q201</f>
        <v>0</v>
      </c>
      <c r="Q224" s="77">
        <f>'Data Export'!R201</f>
        <v>0</v>
      </c>
      <c r="R224" s="77">
        <f t="shared" si="114"/>
        <v>1</v>
      </c>
      <c r="S224" s="77">
        <f t="shared" si="115"/>
        <v>1</v>
      </c>
      <c r="T224" s="80">
        <f>'Data Export'!Z201</f>
        <v>1</v>
      </c>
      <c r="U224" s="80">
        <f>'Data Export'!AA201</f>
        <v>0</v>
      </c>
      <c r="V224" s="81">
        <f>'Data Export'!AH201</f>
        <v>1454436</v>
      </c>
      <c r="W224" s="81">
        <f t="shared" si="90"/>
        <v>1454436.0527343752</v>
      </c>
      <c r="X224" s="81">
        <f>'Data Export'!AI201</f>
        <v>543.12408447265625</v>
      </c>
      <c r="Y224" s="81">
        <f t="shared" si="91"/>
        <v>36335.001251220703</v>
      </c>
      <c r="Z224" s="81">
        <f>'Data Export'!AJ201</f>
        <v>2790.43359375</v>
      </c>
      <c r="AA224" s="81">
        <f t="shared" si="92"/>
        <v>186680.00742187502</v>
      </c>
      <c r="AB224" s="81">
        <f>'Data Export'!AO201</f>
        <v>0</v>
      </c>
      <c r="AC224" s="81">
        <f t="shared" si="93"/>
        <v>0</v>
      </c>
      <c r="AD224" s="77">
        <f>'Data Export'!AK201</f>
        <v>78.86</v>
      </c>
      <c r="AE224" s="77">
        <f>'Data Export'!AL201</f>
        <v>73.58</v>
      </c>
      <c r="AF224" s="81">
        <f>'Data Export'!AN201</f>
        <v>21740.44921875</v>
      </c>
      <c r="AG224" s="81">
        <f t="shared" si="94"/>
        <v>17229.628232026367</v>
      </c>
      <c r="AH224" s="80">
        <f t="shared" si="95"/>
        <v>1.6958295503962959</v>
      </c>
      <c r="AI224" s="83">
        <f>'Data Export'!AS201</f>
        <v>73</v>
      </c>
      <c r="AJ224" s="84">
        <f t="shared" si="96"/>
        <v>75.248972434997555</v>
      </c>
      <c r="AK224" s="84">
        <f t="shared" si="97"/>
        <v>68.083305024035823</v>
      </c>
      <c r="AL224" s="84">
        <f t="shared" si="98"/>
        <v>2.37</v>
      </c>
      <c r="AM224" s="84">
        <f>IF($B$5="No",IF($B$3='Funding Weight Adjustments'!$D$2,$B$14*N224*AI224,IF($B$3='Funding Weight Adjustments'!$E$2,$B$14*N224*AI224,IF($B$3='Funding Weight Adjustments'!$B$2,$B$15*T224*AI224+$B$16*U224*AI224,IF($B$3='Funding Weight Adjustments'!$C$2,$B$15*T224*AI224+$B$16*U224*AI224,IF($B$3='Funding Weight Adjustments'!$H$2,$B$14*N224*AI224,IF($B$3='Funding Weight Adjustments'!$I$2,$B$14*N224*AI224,IF($B$3='Funding Weight Adjustments'!$F$2,$B$15*T224*AI224+$B$16*U224*AI224,IF($B$3='Funding Weight Adjustments'!$G$2,$B$15*T224*AI224+$B$16*U224*AI224)))))))),IF($B$5="Sparsity&lt;100",IF(R224=0,0,IF($B$3='Funding Weight Adjustments'!$D$2,$B$14*N224*AI224,IF($B$3='Funding Weight Adjustments'!$E$2,$B$14*N224*AI224,IF($B$3='Funding Weight Adjustments'!$B$2,$B$15*T224*AI224+$B$16*U224*AI224,IF($B$3='Funding Weight Adjustments'!$C$2,$B$15*T224*AI224+$B$16*U224*AI224,IF($B$3='Funding Weight Adjustments'!$H$2,$B$14*N224*AI224,IF($B$3='Funding Weight Adjustments'!$I$2,$B$14*N224*AI224,IF($B$3='Funding Weight Adjustments'!$F$2,$B$15*T224*AI224+$B$16*U224*AI224,IF($B$3='Funding Weight Adjustments'!$G$2,$B$15*T224*AI224+$B$16*U224*AI224))))))))),IF($B$5="Sparsity&lt;55",IF(S224=0,0,IF($B$3='Funding Weight Adjustments'!$D$2,$B$14*N224*AI224,IF($B$3='Funding Weight Adjustments'!$E$2,$B$14*N224*AI224,IF($B$3='Funding Weight Adjustments'!$B$2,$B$15*T224*AI224+$B$16*U224*AI224,IF($B$3='Funding Weight Adjustments'!$C$2,$B$15*T224*AI224+$B$16*U224*AI224,IF($B$3='Funding Weight Adjustments'!$H$2,$B$14*N224*AI224,IF($B$3='Funding Weight Adjustments'!$I$2,$B$14*N224*AI224,IF($B$3='Funding Weight Adjustments'!$F$2,$B$15*T224*AI224+$B$16*U224*AI224,IF($B$3='Funding Weight Adjustments'!$G$2,$B$15*T224*AI224+$B$16*U224*AI224))))))))))))</f>
        <v>18.98</v>
      </c>
      <c r="AN224" s="84">
        <f t="shared" si="99"/>
        <v>16.79</v>
      </c>
      <c r="AO224" s="84">
        <f t="shared" si="116"/>
        <v>181.47227745903336</v>
      </c>
      <c r="AP224" s="84">
        <f t="shared" si="100"/>
        <v>97.29643030632532</v>
      </c>
      <c r="AQ224" s="85">
        <f t="shared" si="101"/>
        <v>13029.831015599781</v>
      </c>
      <c r="AR224" s="86">
        <f t="shared" si="102"/>
        <v>1.2824636826377738</v>
      </c>
      <c r="AS224" s="85">
        <f>IF(AO224="-","-",IF($B$3='Funding Weight Adjustments'!$D$2,AI224*$E$14,IF($B$3='Funding Weight Adjustments'!$E$2,AP224*$E$14,IF($B$3='Funding Weight Adjustments'!$B$2,AI224*$E$14,IF(Simulation!$B$3='Funding Weight Adjustments'!$C$2,AP224*$E$14,IF($B$3='Funding Weight Adjustments'!$H$2,AI224*$E$14,IF($B$3='Funding Weight Adjustments'!$I$2,AP224*$E$14,IF($B$3='Funding Weight Adjustments'!$F$2,AI224*$E$14,IF(Simulation!$B$3='Funding Weight Adjustments'!$G$2,AP224*$E$14)))))))))</f>
        <v>187782.11049120786</v>
      </c>
      <c r="AT224" s="85">
        <f t="shared" si="103"/>
        <v>36335.001251220703</v>
      </c>
      <c r="AU224" s="85">
        <f t="shared" si="104"/>
        <v>0</v>
      </c>
      <c r="AV224" s="85">
        <f>IF(AO224="-","-",IF($B$3='Funding Weight Adjustments'!$D$2,AO224*$E$16,IF($B$3='Funding Weight Adjustments'!$E$2,AO224*$E$16,IF($B$3='Funding Weight Adjustments'!$B$2,AO224*$E$16,IF(Simulation!$B$3='Funding Weight Adjustments'!$C$2,AO224*$E$16,IF($B$3='Funding Weight Adjustments'!$H$2,AO224*$E$16,IF($B$3='Funding Weight Adjustments'!$I$2,AO224*$E$16,IF($B$3='Funding Weight Adjustments'!$F$2,AO224*$E$16,IF(Simulation!$B$3='Funding Weight Adjustments'!$G$2,AO224*$E$16)))))))))</f>
        <v>1561739.9828082903</v>
      </c>
      <c r="AW224" s="85">
        <f t="shared" si="105"/>
        <v>1785857.0945507188</v>
      </c>
      <c r="AX224" s="85">
        <f t="shared" si="106"/>
        <v>2806.9074811839737</v>
      </c>
      <c r="AY224" s="85">
        <f t="shared" si="107"/>
        <v>543.12408447265625</v>
      </c>
      <c r="AZ224" s="85">
        <f t="shared" si="108"/>
        <v>0</v>
      </c>
      <c r="BA224" s="85">
        <f t="shared" si="109"/>
        <v>23344.394361857849</v>
      </c>
      <c r="BB224" s="85">
        <f t="shared" si="110"/>
        <v>26694.42592751448</v>
      </c>
      <c r="BC224" s="85">
        <f t="shared" si="111"/>
        <v>4953.9767087644796</v>
      </c>
      <c r="BD224" s="85">
        <f t="shared" si="112"/>
        <v>16436.133186942625</v>
      </c>
      <c r="BE224" s="86">
        <f t="shared" si="113"/>
        <v>1.6177296443841167</v>
      </c>
    </row>
    <row r="225" spans="1:57" x14ac:dyDescent="0.3">
      <c r="A225" s="76" t="str">
        <f>'Data Export'!A202</f>
        <v>U047</v>
      </c>
      <c r="B225" s="76" t="str">
        <f>'Data Export'!B202</f>
        <v>Mettawee Community Sch UESD 47</v>
      </c>
      <c r="C225" s="76" t="str">
        <f>'Data Export'!C202</f>
        <v>6</v>
      </c>
      <c r="D225" s="76" t="str">
        <f>'Data Export'!D202</f>
        <v>Bennington-Rutland SU</v>
      </c>
      <c r="E225" s="77">
        <f>'Data Export'!E202</f>
        <v>188.85</v>
      </c>
      <c r="F225" s="78">
        <f>'Data Export'!AU202</f>
        <v>0.17518543980786552</v>
      </c>
      <c r="G225" s="78">
        <f>'Data Export'!AT202</f>
        <v>0</v>
      </c>
      <c r="H225" s="79">
        <f>'Data Export'!AR202</f>
        <v>37.129999999999995</v>
      </c>
      <c r="I225" s="79">
        <f t="shared" si="89"/>
        <v>140.9609112548828</v>
      </c>
      <c r="J225" s="79">
        <f>'Data Export'!AV202</f>
        <v>21.769088745117188</v>
      </c>
      <c r="K225" s="79">
        <f>'Data Export'!AW202</f>
        <v>0</v>
      </c>
      <c r="L225" s="78">
        <f>'Data Export'!J202</f>
        <v>8.0414704978466034E-2</v>
      </c>
      <c r="M225" s="78">
        <f>'Data Export'!K202</f>
        <v>0.10921357572078705</v>
      </c>
      <c r="N225" s="76">
        <f>'Data Export'!L202</f>
        <v>0</v>
      </c>
      <c r="O225" s="77">
        <f>'Data Export'!P202</f>
        <v>1</v>
      </c>
      <c r="P225" s="77">
        <f>'Data Export'!Q202</f>
        <v>0</v>
      </c>
      <c r="Q225" s="77">
        <f>'Data Export'!R202</f>
        <v>0</v>
      </c>
      <c r="R225" s="77">
        <f t="shared" si="114"/>
        <v>1</v>
      </c>
      <c r="S225" s="77">
        <f t="shared" si="115"/>
        <v>1</v>
      </c>
      <c r="T225" s="80">
        <f>'Data Export'!Z202</f>
        <v>0</v>
      </c>
      <c r="U225" s="80">
        <f>'Data Export'!AA202</f>
        <v>1</v>
      </c>
      <c r="V225" s="81">
        <f>'Data Export'!AH202</f>
        <v>3128520.75</v>
      </c>
      <c r="W225" s="81">
        <f t="shared" si="90"/>
        <v>3197753.8948242185</v>
      </c>
      <c r="X225" s="81">
        <f>'Data Export'!AI202</f>
        <v>1061.8692626953125</v>
      </c>
      <c r="Y225" s="81">
        <f t="shared" si="91"/>
        <v>200534.01026000976</v>
      </c>
      <c r="Z225" s="81">
        <f>'Data Export'!AJ202</f>
        <v>1919.078125</v>
      </c>
      <c r="AA225" s="81">
        <f t="shared" si="92"/>
        <v>362417.90390624997</v>
      </c>
      <c r="AB225" s="81">
        <f>'Data Export'!AO202</f>
        <v>366.60311889648438</v>
      </c>
      <c r="AC225" s="81">
        <f t="shared" si="93"/>
        <v>69232.999003601071</v>
      </c>
      <c r="AD225" s="77">
        <f>'Data Export'!AK202</f>
        <v>187.68</v>
      </c>
      <c r="AE225" s="77">
        <f>'Data Export'!AL202</f>
        <v>175.11</v>
      </c>
      <c r="AF225" s="81">
        <f>'Data Export'!AN202</f>
        <v>16932.771484375</v>
      </c>
      <c r="AG225" s="81">
        <f t="shared" si="94"/>
        <v>16191.742281525718</v>
      </c>
      <c r="AH225" s="80">
        <f t="shared" si="95"/>
        <v>1.5936754214100115</v>
      </c>
      <c r="AI225" s="83">
        <f>'Data Export'!AS202</f>
        <v>199.85999999999999</v>
      </c>
      <c r="AJ225" s="84">
        <f t="shared" si="96"/>
        <v>184.81669041137695</v>
      </c>
      <c r="AK225" s="84">
        <f t="shared" si="97"/>
        <v>96.160263784847061</v>
      </c>
      <c r="AL225" s="84">
        <f t="shared" si="98"/>
        <v>0</v>
      </c>
      <c r="AM225" s="84">
        <f>IF($B$5="No",IF($B$3='Funding Weight Adjustments'!$D$2,$B$14*N225*AI225,IF($B$3='Funding Weight Adjustments'!$E$2,$B$14*N225*AI225,IF($B$3='Funding Weight Adjustments'!$B$2,$B$15*T225*AI225+$B$16*U225*AI225,IF($B$3='Funding Weight Adjustments'!$C$2,$B$15*T225*AI225+$B$16*U225*AI225,IF($B$3='Funding Weight Adjustments'!$H$2,$B$14*N225*AI225,IF($B$3='Funding Weight Adjustments'!$I$2,$B$14*N225*AI225,IF($B$3='Funding Weight Adjustments'!$F$2,$B$15*T225*AI225+$B$16*U225*AI225,IF($B$3='Funding Weight Adjustments'!$G$2,$B$15*T225*AI225+$B$16*U225*AI225)))))))),IF($B$5="Sparsity&lt;100",IF(R225=0,0,IF($B$3='Funding Weight Adjustments'!$D$2,$B$14*N225*AI225,IF($B$3='Funding Weight Adjustments'!$E$2,$B$14*N225*AI225,IF($B$3='Funding Weight Adjustments'!$B$2,$B$15*T225*AI225+$B$16*U225*AI225,IF($B$3='Funding Weight Adjustments'!$C$2,$B$15*T225*AI225+$B$16*U225*AI225,IF($B$3='Funding Weight Adjustments'!$H$2,$B$14*N225*AI225,IF($B$3='Funding Weight Adjustments'!$I$2,$B$14*N225*AI225,IF($B$3='Funding Weight Adjustments'!$F$2,$B$15*T225*AI225+$B$16*U225*AI225,IF($B$3='Funding Weight Adjustments'!$G$2,$B$15*T225*AI225+$B$16*U225*AI225))))))))),IF($B$5="Sparsity&lt;55",IF(S225=0,0,IF($B$3='Funding Weight Adjustments'!$D$2,$B$14*N225*AI225,IF($B$3='Funding Weight Adjustments'!$E$2,$B$14*N225*AI225,IF($B$3='Funding Weight Adjustments'!$B$2,$B$15*T225*AI225+$B$16*U225*AI225,IF($B$3='Funding Weight Adjustments'!$C$2,$B$15*T225*AI225+$B$16*U225*AI225,IF($B$3='Funding Weight Adjustments'!$H$2,$B$14*N225*AI225,IF($B$3='Funding Weight Adjustments'!$I$2,$B$14*N225*AI225,IF($B$3='Funding Weight Adjustments'!$F$2,$B$15*T225*AI225+$B$16*U225*AI225,IF($B$3='Funding Weight Adjustments'!$G$2,$B$15*T225*AI225+$B$16*U225*AI225))))))))))))</f>
        <v>23.983199999999997</v>
      </c>
      <c r="AN225" s="84">
        <f t="shared" si="99"/>
        <v>45.967799999999997</v>
      </c>
      <c r="AO225" s="84">
        <f t="shared" si="116"/>
        <v>350.92795419622405</v>
      </c>
      <c r="AP225" s="84">
        <f t="shared" si="100"/>
        <v>188.1501555834175</v>
      </c>
      <c r="AQ225" s="85">
        <f t="shared" si="101"/>
        <v>15069.538380800888</v>
      </c>
      <c r="AR225" s="86">
        <f t="shared" si="102"/>
        <v>1.4832222815748906</v>
      </c>
      <c r="AS225" s="85">
        <f>IF(AO225="-","-",IF($B$3='Funding Weight Adjustments'!$D$2,AI225*$E$14,IF($B$3='Funding Weight Adjustments'!$E$2,AP225*$E$14,IF($B$3='Funding Weight Adjustments'!$B$2,AI225*$E$14,IF(Simulation!$B$3='Funding Weight Adjustments'!$C$2,AP225*$E$14,IF($B$3='Funding Weight Adjustments'!$H$2,AI225*$E$14,IF($B$3='Funding Weight Adjustments'!$I$2,AP225*$E$14,IF($B$3='Funding Weight Adjustments'!$F$2,AI225*$E$14,IF(Simulation!$B$3='Funding Weight Adjustments'!$G$2,AP225*$E$14)))))))))</f>
        <v>363129.8002759958</v>
      </c>
      <c r="AT225" s="85">
        <f t="shared" si="103"/>
        <v>200534.01026000976</v>
      </c>
      <c r="AU225" s="85">
        <f t="shared" si="104"/>
        <v>69232.999003601071</v>
      </c>
      <c r="AV225" s="85">
        <f>IF(AO225="-","-",IF($B$3='Funding Weight Adjustments'!$D$2,AO225*$E$16,IF($B$3='Funding Weight Adjustments'!$E$2,AO225*$E$16,IF($B$3='Funding Weight Adjustments'!$B$2,AO225*$E$16,IF(Simulation!$B$3='Funding Weight Adjustments'!$C$2,AO225*$E$16,IF($B$3='Funding Weight Adjustments'!$H$2,AO225*$E$16,IF($B$3='Funding Weight Adjustments'!$I$2,AO225*$E$16,IF($B$3='Funding Weight Adjustments'!$F$2,AO225*$E$16,IF(Simulation!$B$3='Funding Weight Adjustments'!$G$2,AO225*$E$16)))))))))</f>
        <v>3020065.7909144354</v>
      </c>
      <c r="AW225" s="85">
        <f t="shared" si="105"/>
        <v>3652962.6004540417</v>
      </c>
      <c r="AX225" s="85">
        <f t="shared" si="106"/>
        <v>1922.847764236144</v>
      </c>
      <c r="AY225" s="85">
        <f t="shared" si="107"/>
        <v>1061.8692626953125</v>
      </c>
      <c r="AZ225" s="85">
        <f t="shared" si="108"/>
        <v>366.60311889648438</v>
      </c>
      <c r="BA225" s="85">
        <f t="shared" si="109"/>
        <v>15991.876044026663</v>
      </c>
      <c r="BB225" s="85">
        <f t="shared" si="110"/>
        <v>19343.196189854603</v>
      </c>
      <c r="BC225" s="85">
        <f t="shared" si="111"/>
        <v>2410.4247054796033</v>
      </c>
      <c r="BD225" s="85">
        <f t="shared" si="112"/>
        <v>17488.928916080058</v>
      </c>
      <c r="BE225" s="86">
        <f t="shared" si="113"/>
        <v>1.7213512712677224</v>
      </c>
    </row>
    <row r="226" spans="1:57" x14ac:dyDescent="0.3">
      <c r="A226" s="76" t="str">
        <f>'Data Export'!A203</f>
        <v>U049</v>
      </c>
      <c r="B226" s="76" t="str">
        <f>'Data Export'!B203</f>
        <v>Barstow USD</v>
      </c>
      <c r="C226" s="76" t="str">
        <f>'Data Export'!C203</f>
        <v>36</v>
      </c>
      <c r="D226" s="76" t="str">
        <f>'Data Export'!D203</f>
        <v>Rutland Northeast SU</v>
      </c>
      <c r="E226" s="77">
        <f>'Data Export'!E203</f>
        <v>320.14</v>
      </c>
      <c r="F226" s="78">
        <f>'Data Export'!AU203</f>
        <v>0.1160283254398896</v>
      </c>
      <c r="G226" s="78">
        <f>'Data Export'!AT203</f>
        <v>1</v>
      </c>
      <c r="H226" s="79">
        <f>'Data Export'!AR203</f>
        <v>31.25</v>
      </c>
      <c r="I226" s="79">
        <f t="shared" si="89"/>
        <v>199.62922485351567</v>
      </c>
      <c r="J226" s="79">
        <f>'Data Export'!AV203</f>
        <v>87.950775146484375</v>
      </c>
      <c r="K226" s="79">
        <f>'Data Export'!AW203</f>
        <v>0</v>
      </c>
      <c r="L226" s="78">
        <f>'Data Export'!J203</f>
        <v>8.9925594627857208E-2</v>
      </c>
      <c r="M226" s="78">
        <f>'Data Export'!K203</f>
        <v>4.737640917301178E-2</v>
      </c>
      <c r="N226" s="76">
        <f>'Data Export'!L203</f>
        <v>0</v>
      </c>
      <c r="O226" s="77">
        <f>'Data Export'!P203</f>
        <v>1</v>
      </c>
      <c r="P226" s="77">
        <f>'Data Export'!Q203</f>
        <v>0</v>
      </c>
      <c r="Q226" s="77">
        <f>'Data Export'!R203</f>
        <v>0</v>
      </c>
      <c r="R226" s="77">
        <f t="shared" si="114"/>
        <v>1</v>
      </c>
      <c r="S226" s="77">
        <f t="shared" si="115"/>
        <v>1</v>
      </c>
      <c r="T226" s="80">
        <f>'Data Export'!Z203</f>
        <v>0</v>
      </c>
      <c r="U226" s="80">
        <f>'Data Export'!AA203</f>
        <v>1</v>
      </c>
      <c r="V226" s="81">
        <f>'Data Export'!AH203</f>
        <v>4949750</v>
      </c>
      <c r="W226" s="81">
        <f t="shared" si="90"/>
        <v>4949749.8810742181</v>
      </c>
      <c r="X226" s="81">
        <f>'Data Export'!AI203</f>
        <v>65.024673461914063</v>
      </c>
      <c r="Y226" s="81">
        <f t="shared" si="91"/>
        <v>20816.998962097168</v>
      </c>
      <c r="Z226" s="81">
        <f>'Data Export'!AJ203</f>
        <v>764.6123046875</v>
      </c>
      <c r="AA226" s="81">
        <f t="shared" si="92"/>
        <v>244782.98322265624</v>
      </c>
      <c r="AB226" s="81">
        <f>'Data Export'!AO203</f>
        <v>0</v>
      </c>
      <c r="AC226" s="81">
        <f t="shared" si="93"/>
        <v>0</v>
      </c>
      <c r="AD226" s="77">
        <f>'Data Export'!AK203</f>
        <v>331.5</v>
      </c>
      <c r="AE226" s="77">
        <f>'Data Export'!AL203</f>
        <v>309.31</v>
      </c>
      <c r="AF226" s="81">
        <f>'Data Export'!AN203</f>
        <v>15461.2041015625</v>
      </c>
      <c r="AG226" s="81">
        <f t="shared" si="94"/>
        <v>15211.169693354765</v>
      </c>
      <c r="AH226" s="80">
        <f t="shared" si="95"/>
        <v>1.4971623713931854</v>
      </c>
      <c r="AI226" s="83">
        <f>'Data Export'!AS203</f>
        <v>318.83000000000004</v>
      </c>
      <c r="AJ226" s="84">
        <f t="shared" si="96"/>
        <v>322.18367828369145</v>
      </c>
      <c r="AK226" s="84">
        <f t="shared" si="97"/>
        <v>111.02582504570292</v>
      </c>
      <c r="AL226" s="84">
        <f t="shared" si="98"/>
        <v>1.58</v>
      </c>
      <c r="AM226" s="84">
        <f>IF($B$5="No",IF($B$3='Funding Weight Adjustments'!$D$2,$B$14*N226*AI226,IF($B$3='Funding Weight Adjustments'!$E$2,$B$14*N226*AI226,IF($B$3='Funding Weight Adjustments'!$B$2,$B$15*T226*AI226+$B$16*U226*AI226,IF($B$3='Funding Weight Adjustments'!$C$2,$B$15*T226*AI226+$B$16*U226*AI226,IF($B$3='Funding Weight Adjustments'!$H$2,$B$14*N226*AI226,IF($B$3='Funding Weight Adjustments'!$I$2,$B$14*N226*AI226,IF($B$3='Funding Weight Adjustments'!$F$2,$B$15*T226*AI226+$B$16*U226*AI226,IF($B$3='Funding Weight Adjustments'!$G$2,$B$15*T226*AI226+$B$16*U226*AI226)))))))),IF($B$5="Sparsity&lt;100",IF(R226=0,0,IF($B$3='Funding Weight Adjustments'!$D$2,$B$14*N226*AI226,IF($B$3='Funding Weight Adjustments'!$E$2,$B$14*N226*AI226,IF($B$3='Funding Weight Adjustments'!$B$2,$B$15*T226*AI226+$B$16*U226*AI226,IF($B$3='Funding Weight Adjustments'!$C$2,$B$15*T226*AI226+$B$16*U226*AI226,IF($B$3='Funding Weight Adjustments'!$H$2,$B$14*N226*AI226,IF($B$3='Funding Weight Adjustments'!$I$2,$B$14*N226*AI226,IF($B$3='Funding Weight Adjustments'!$F$2,$B$15*T226*AI226+$B$16*U226*AI226,IF($B$3='Funding Weight Adjustments'!$G$2,$B$15*T226*AI226+$B$16*U226*AI226))))))))),IF($B$5="Sparsity&lt;55",IF(S226=0,0,IF($B$3='Funding Weight Adjustments'!$D$2,$B$14*N226*AI226,IF($B$3='Funding Weight Adjustments'!$E$2,$B$14*N226*AI226,IF($B$3='Funding Weight Adjustments'!$B$2,$B$15*T226*AI226+$B$16*U226*AI226,IF($B$3='Funding Weight Adjustments'!$C$2,$B$15*T226*AI226+$B$16*U226*AI226,IF($B$3='Funding Weight Adjustments'!$H$2,$B$14*N226*AI226,IF($B$3='Funding Weight Adjustments'!$I$2,$B$14*N226*AI226,IF($B$3='Funding Weight Adjustments'!$F$2,$B$15*T226*AI226+$B$16*U226*AI226,IF($B$3='Funding Weight Adjustments'!$G$2,$B$15*T226*AI226+$B$16*U226*AI226))))))))))))</f>
        <v>38.259600000000006</v>
      </c>
      <c r="AN226" s="84">
        <f t="shared" si="99"/>
        <v>73.330900000000014</v>
      </c>
      <c r="AO226" s="84">
        <f t="shared" si="116"/>
        <v>546.38000332939441</v>
      </c>
      <c r="AP226" s="84">
        <f t="shared" si="100"/>
        <v>292.94184576875142</v>
      </c>
      <c r="AQ226" s="85">
        <f t="shared" si="101"/>
        <v>16061.095284985906</v>
      </c>
      <c r="AR226" s="86">
        <f t="shared" si="102"/>
        <v>1.5808164650576679</v>
      </c>
      <c r="AS226" s="85">
        <f>IF(AO226="-","-",IF($B$3='Funding Weight Adjustments'!$D$2,AI226*$E$14,IF($B$3='Funding Weight Adjustments'!$E$2,AP226*$E$14,IF($B$3='Funding Weight Adjustments'!$B$2,AI226*$E$14,IF(Simulation!$B$3='Funding Weight Adjustments'!$C$2,AP226*$E$14,IF($B$3='Funding Weight Adjustments'!$H$2,AI226*$E$14,IF($B$3='Funding Weight Adjustments'!$I$2,AP226*$E$14,IF($B$3='Funding Weight Adjustments'!$F$2,AI226*$E$14,IF(Simulation!$B$3='Funding Weight Adjustments'!$G$2,AP226*$E$14)))))))))</f>
        <v>565377.76233369019</v>
      </c>
      <c r="AT226" s="85">
        <f t="shared" si="103"/>
        <v>20816.998962097168</v>
      </c>
      <c r="AU226" s="85">
        <f t="shared" si="104"/>
        <v>0</v>
      </c>
      <c r="AV226" s="85">
        <f>IF(AO226="-","-",IF($B$3='Funding Weight Adjustments'!$D$2,AO226*$E$16,IF($B$3='Funding Weight Adjustments'!$E$2,AO226*$E$16,IF($B$3='Funding Weight Adjustments'!$B$2,AO226*$E$16,IF(Simulation!$B$3='Funding Weight Adjustments'!$C$2,AO226*$E$16,IF($B$3='Funding Weight Adjustments'!$H$2,AO226*$E$16,IF($B$3='Funding Weight Adjustments'!$I$2,AO226*$E$16,IF($B$3='Funding Weight Adjustments'!$F$2,AO226*$E$16,IF(Simulation!$B$3='Funding Weight Adjustments'!$G$2,AO226*$E$16)))))))))</f>
        <v>4702114.8847325835</v>
      </c>
      <c r="AW226" s="85">
        <f t="shared" si="105"/>
        <v>5288309.6460283706</v>
      </c>
      <c r="AX226" s="85">
        <f t="shared" si="106"/>
        <v>1766.03286791307</v>
      </c>
      <c r="AY226" s="85">
        <f t="shared" si="107"/>
        <v>65.024673461914063</v>
      </c>
      <c r="AZ226" s="85">
        <f t="shared" si="108"/>
        <v>0</v>
      </c>
      <c r="BA226" s="85">
        <f t="shared" si="109"/>
        <v>14687.683153409707</v>
      </c>
      <c r="BB226" s="85">
        <f t="shared" si="110"/>
        <v>16518.74069478469</v>
      </c>
      <c r="BC226" s="85">
        <f t="shared" si="111"/>
        <v>1057.5365932221903</v>
      </c>
      <c r="BD226" s="85">
        <f t="shared" si="112"/>
        <v>17216.818749708702</v>
      </c>
      <c r="BE226" s="86">
        <f t="shared" si="113"/>
        <v>1.6945687745776281</v>
      </c>
    </row>
    <row r="227" spans="1:57" x14ac:dyDescent="0.3">
      <c r="A227" s="76" t="str">
        <f>'Data Export'!A204</f>
        <v>U050</v>
      </c>
      <c r="B227" s="76" t="str">
        <f>'Data Export'!B204</f>
        <v>Elmore-Morristown USD</v>
      </c>
      <c r="C227" s="76" t="str">
        <f>'Data Export'!C204</f>
        <v>26</v>
      </c>
      <c r="D227" s="76" t="str">
        <f>'Data Export'!D204</f>
        <v>Lamoille South SU</v>
      </c>
      <c r="E227" s="77">
        <f>'Data Export'!E204</f>
        <v>866.25999999999976</v>
      </c>
      <c r="F227" s="78">
        <f>'Data Export'!AU204</f>
        <v>0.22009180733539549</v>
      </c>
      <c r="G227" s="78">
        <f>'Data Export'!AT204</f>
        <v>4</v>
      </c>
      <c r="H227" s="79">
        <f>'Data Export'!AR204</f>
        <v>90.33</v>
      </c>
      <c r="I227" s="79">
        <f t="shared" si="89"/>
        <v>338.66501342773449</v>
      </c>
      <c r="J227" s="79">
        <f>'Data Export'!AV204</f>
        <v>189.8662109375</v>
      </c>
      <c r="K227" s="79">
        <f>'Data Export'!AW204</f>
        <v>286.33877563476563</v>
      </c>
      <c r="L227" s="78">
        <f>'Data Export'!J204</f>
        <v>0.10898531973361969</v>
      </c>
      <c r="M227" s="78">
        <f>'Data Export'!K204</f>
        <v>7.1066416800022125E-2</v>
      </c>
      <c r="N227" s="76">
        <f>'Data Export'!L204</f>
        <v>0</v>
      </c>
      <c r="O227" s="77">
        <f>'Data Export'!P204</f>
        <v>0</v>
      </c>
      <c r="P227" s="77">
        <f>'Data Export'!Q204</f>
        <v>0</v>
      </c>
      <c r="Q227" s="77">
        <f>'Data Export'!R204</f>
        <v>1</v>
      </c>
      <c r="R227" s="77">
        <f t="shared" si="114"/>
        <v>1</v>
      </c>
      <c r="S227" s="77">
        <f t="shared" si="115"/>
        <v>0</v>
      </c>
      <c r="T227" s="80">
        <f>'Data Export'!Z204</f>
        <v>1.587301678955555E-2</v>
      </c>
      <c r="U227" s="80">
        <f>'Data Export'!AA204</f>
        <v>0.26870748400688171</v>
      </c>
      <c r="V227" s="81">
        <f>'Data Export'!AH204</f>
        <v>14088375</v>
      </c>
      <c r="W227" s="81">
        <f t="shared" si="90"/>
        <v>14088374.674277339</v>
      </c>
      <c r="X227" s="81">
        <f>'Data Export'!AI204</f>
        <v>1176.612060546875</v>
      </c>
      <c r="Y227" s="81">
        <f t="shared" si="91"/>
        <v>1019251.9635693356</v>
      </c>
      <c r="Z227" s="81">
        <f>'Data Export'!AJ204</f>
        <v>1418.97265625</v>
      </c>
      <c r="AA227" s="81">
        <f t="shared" si="92"/>
        <v>1229199.2532031247</v>
      </c>
      <c r="AB227" s="81">
        <f>'Data Export'!AO204</f>
        <v>0</v>
      </c>
      <c r="AC227" s="81">
        <f t="shared" si="93"/>
        <v>0</v>
      </c>
      <c r="AD227" s="77">
        <f>'Data Export'!AK204</f>
        <v>956.46999999999991</v>
      </c>
      <c r="AE227" s="77">
        <f>'Data Export'!AL204</f>
        <v>892.44</v>
      </c>
      <c r="AF227" s="81">
        <f>'Data Export'!AN204</f>
        <v>16263.4482421875</v>
      </c>
      <c r="AG227" s="81">
        <f t="shared" si="94"/>
        <v>14409.008360309057</v>
      </c>
      <c r="AH227" s="80">
        <f t="shared" si="95"/>
        <v>1.4182094842823876</v>
      </c>
      <c r="AI227" s="83">
        <f>'Data Export'!AS204</f>
        <v>905.2</v>
      </c>
      <c r="AJ227" s="84">
        <f t="shared" si="96"/>
        <v>957.35878364257815</v>
      </c>
      <c r="AK227" s="84">
        <f t="shared" si="97"/>
        <v>625.79927013212341</v>
      </c>
      <c r="AL227" s="84">
        <f t="shared" si="98"/>
        <v>6.32</v>
      </c>
      <c r="AM227" s="84">
        <f>IF($B$5="No",IF($B$3='Funding Weight Adjustments'!$D$2,$B$14*N227*AI227,IF($B$3='Funding Weight Adjustments'!$E$2,$B$14*N227*AI227,IF($B$3='Funding Weight Adjustments'!$B$2,$B$15*T227*AI227+$B$16*U227*AI227,IF($B$3='Funding Weight Adjustments'!$C$2,$B$15*T227*AI227+$B$16*U227*AI227,IF($B$3='Funding Weight Adjustments'!$H$2,$B$14*N227*AI227,IF($B$3='Funding Weight Adjustments'!$I$2,$B$14*N227*AI227,IF($B$3='Funding Weight Adjustments'!$F$2,$B$15*T227*AI227+$B$16*U227*AI227,IF($B$3='Funding Weight Adjustments'!$G$2,$B$15*T227*AI227+$B$16*U227*AI227)))))))),IF($B$5="Sparsity&lt;100",IF(R227=0,0,IF($B$3='Funding Weight Adjustments'!$D$2,$B$14*N227*AI227,IF($B$3='Funding Weight Adjustments'!$E$2,$B$14*N227*AI227,IF($B$3='Funding Weight Adjustments'!$B$2,$B$15*T227*AI227+$B$16*U227*AI227,IF($B$3='Funding Weight Adjustments'!$C$2,$B$15*T227*AI227+$B$16*U227*AI227,IF($B$3='Funding Weight Adjustments'!$H$2,$B$14*N227*AI227,IF($B$3='Funding Weight Adjustments'!$I$2,$B$14*N227*AI227,IF($B$3='Funding Weight Adjustments'!$F$2,$B$15*T227*AI227+$B$16*U227*AI227,IF($B$3='Funding Weight Adjustments'!$G$2,$B$15*T227*AI227+$B$16*U227*AI227))))))))),IF($B$5="Sparsity&lt;55",IF(S227=0,0,IF($B$3='Funding Weight Adjustments'!$D$2,$B$14*N227*AI227,IF($B$3='Funding Weight Adjustments'!$E$2,$B$14*N227*AI227,IF($B$3='Funding Weight Adjustments'!$B$2,$B$15*T227*AI227+$B$16*U227*AI227,IF($B$3='Funding Weight Adjustments'!$C$2,$B$15*T227*AI227+$B$16*U227*AI227,IF($B$3='Funding Weight Adjustments'!$H$2,$B$14*N227*AI227,IF($B$3='Funding Weight Adjustments'!$I$2,$B$14*N227*AI227,IF($B$3='Funding Weight Adjustments'!$F$2,$B$15*T227*AI227+$B$16*U227*AI227,IF($B$3='Funding Weight Adjustments'!$G$2,$B$15*T227*AI227+$B$16*U227*AI227))))))))))))</f>
        <v>0</v>
      </c>
      <c r="AN227" s="84">
        <f t="shared" si="99"/>
        <v>99.572000000000003</v>
      </c>
      <c r="AO227" s="84">
        <f t="shared" si="116"/>
        <v>1689.0500537747016</v>
      </c>
      <c r="AP227" s="84">
        <f t="shared" si="100"/>
        <v>905.5848261896864</v>
      </c>
      <c r="AQ227" s="85">
        <f t="shared" si="101"/>
        <v>14199.857428243498</v>
      </c>
      <c r="AR227" s="86">
        <f t="shared" si="102"/>
        <v>1.3976237626223915</v>
      </c>
      <c r="AS227" s="85">
        <f>IF(AO227="-","-",IF($B$3='Funding Weight Adjustments'!$D$2,AI227*$E$14,IF($B$3='Funding Weight Adjustments'!$E$2,AP227*$E$14,IF($B$3='Funding Weight Adjustments'!$B$2,AI227*$E$14,IF(Simulation!$B$3='Funding Weight Adjustments'!$C$2,AP227*$E$14,IF($B$3='Funding Weight Adjustments'!$H$2,AI227*$E$14,IF($B$3='Funding Weight Adjustments'!$I$2,AP227*$E$14,IF($B$3='Funding Weight Adjustments'!$F$2,AI227*$E$14,IF(Simulation!$B$3='Funding Weight Adjustments'!$G$2,AP227*$E$14)))))))))</f>
        <v>1747778.7145460946</v>
      </c>
      <c r="AT227" s="85">
        <f t="shared" si="103"/>
        <v>1019251.9635693356</v>
      </c>
      <c r="AU227" s="85">
        <f t="shared" si="104"/>
        <v>0</v>
      </c>
      <c r="AV227" s="85">
        <f>IF(AO227="-","-",IF($B$3='Funding Weight Adjustments'!$D$2,AO227*$E$16,IF($B$3='Funding Weight Adjustments'!$E$2,AO227*$E$16,IF($B$3='Funding Weight Adjustments'!$B$2,AO227*$E$16,IF(Simulation!$B$3='Funding Weight Adjustments'!$C$2,AO227*$E$16,IF($B$3='Funding Weight Adjustments'!$H$2,AO227*$E$16,IF($B$3='Funding Weight Adjustments'!$I$2,AO227*$E$16,IF($B$3='Funding Weight Adjustments'!$F$2,AO227*$E$16,IF(Simulation!$B$3='Funding Weight Adjustments'!$G$2,AO227*$E$16)))))))))</f>
        <v>14535867.620551189</v>
      </c>
      <c r="AW227" s="85">
        <f t="shared" si="105"/>
        <v>17302898.298666619</v>
      </c>
      <c r="AX227" s="85">
        <f t="shared" si="106"/>
        <v>2017.6144743449947</v>
      </c>
      <c r="AY227" s="85">
        <f t="shared" si="107"/>
        <v>1176.612060546875</v>
      </c>
      <c r="AZ227" s="85">
        <f t="shared" si="108"/>
        <v>0</v>
      </c>
      <c r="BA227" s="85">
        <f t="shared" si="109"/>
        <v>16780.028652542187</v>
      </c>
      <c r="BB227" s="85">
        <f t="shared" si="110"/>
        <v>19974.255187434053</v>
      </c>
      <c r="BC227" s="85">
        <f t="shared" si="111"/>
        <v>3710.8069452465534</v>
      </c>
      <c r="BD227" s="85">
        <f t="shared" si="112"/>
        <v>17749.523380481922</v>
      </c>
      <c r="BE227" s="86">
        <f t="shared" si="113"/>
        <v>1.7470003327245986</v>
      </c>
    </row>
    <row r="228" spans="1:57" x14ac:dyDescent="0.3">
      <c r="A228" s="76" t="str">
        <f>'Data Export'!A205</f>
        <v>U051</v>
      </c>
      <c r="B228" s="76" t="str">
        <f>'Data Export'!B205</f>
        <v>Essex Westford EC USD</v>
      </c>
      <c r="C228" s="76" t="str">
        <f>'Data Export'!C205</f>
        <v>65</v>
      </c>
      <c r="D228" s="76" t="str">
        <f>'Data Export'!D205</f>
        <v>Essex Westford SD</v>
      </c>
      <c r="E228" s="77">
        <f>'Data Export'!E205</f>
        <v>3851.8700000000008</v>
      </c>
      <c r="F228" s="78">
        <f>'Data Export'!AU205</f>
        <v>0.1198116604757641</v>
      </c>
      <c r="G228" s="78">
        <f>'Data Export'!AT205</f>
        <v>157</v>
      </c>
      <c r="H228" s="79">
        <f>'Data Export'!AR205</f>
        <v>332.73</v>
      </c>
      <c r="I228" s="79">
        <f t="shared" si="89"/>
        <v>1544.4157373046878</v>
      </c>
      <c r="J228" s="79">
        <f>'Data Export'!AV205</f>
        <v>806.707275390625</v>
      </c>
      <c r="K228" s="79">
        <f>'Data Export'!AW205</f>
        <v>1147.0369873046875</v>
      </c>
      <c r="L228" s="78">
        <f>'Data Export'!J205</f>
        <v>9.3071810901165009E-2</v>
      </c>
      <c r="M228" s="78">
        <f>'Data Export'!K205</f>
        <v>5.3303688764572144E-2</v>
      </c>
      <c r="N228" s="76">
        <f>'Data Export'!L205</f>
        <v>0</v>
      </c>
      <c r="O228" s="77">
        <f>'Data Export'!P205</f>
        <v>0</v>
      </c>
      <c r="P228" s="77">
        <f>'Data Export'!Q205</f>
        <v>0</v>
      </c>
      <c r="Q228" s="77">
        <f>'Data Export'!R205</f>
        <v>0</v>
      </c>
      <c r="R228" s="77">
        <f t="shared" si="114"/>
        <v>0</v>
      </c>
      <c r="S228" s="77">
        <f t="shared" si="115"/>
        <v>0</v>
      </c>
      <c r="T228" s="80">
        <f>'Data Export'!Z205</f>
        <v>0</v>
      </c>
      <c r="U228" s="80">
        <f>'Data Export'!AA205</f>
        <v>0.16122500598430634</v>
      </c>
      <c r="V228" s="81">
        <f>'Data Export'!AH205</f>
        <v>84236992</v>
      </c>
      <c r="W228" s="81">
        <f t="shared" si="90"/>
        <v>84734775.386679709</v>
      </c>
      <c r="X228" s="81">
        <f>'Data Export'!AI205</f>
        <v>723.6822509765625</v>
      </c>
      <c r="Y228" s="81">
        <f t="shared" si="91"/>
        <v>2787529.9520690925</v>
      </c>
      <c r="Z228" s="81">
        <f>'Data Export'!AJ205</f>
        <v>6170.8515625</v>
      </c>
      <c r="AA228" s="81">
        <f t="shared" si="92"/>
        <v>23769318.00804688</v>
      </c>
      <c r="AB228" s="81">
        <f>'Data Export'!AO205</f>
        <v>129.23307800292969</v>
      </c>
      <c r="AC228" s="81">
        <f t="shared" si="93"/>
        <v>497789.01616714487</v>
      </c>
      <c r="AD228" s="77">
        <f>'Data Export'!AK205</f>
        <v>4016.68</v>
      </c>
      <c r="AE228" s="77">
        <f>'Data Export'!AL205</f>
        <v>3747.76</v>
      </c>
      <c r="AF228" s="81">
        <f>'Data Export'!AN205</f>
        <v>21998.34765625</v>
      </c>
      <c r="AG228" s="81">
        <f t="shared" si="94"/>
        <v>16267.172225177927</v>
      </c>
      <c r="AH228" s="80">
        <f t="shared" si="95"/>
        <v>1.6010996284623944</v>
      </c>
      <c r="AI228" s="83">
        <f>'Data Export'!AS205</f>
        <v>3830.8900000000003</v>
      </c>
      <c r="AJ228" s="84">
        <f t="shared" si="96"/>
        <v>4066.1658708007817</v>
      </c>
      <c r="AK228" s="84">
        <f t="shared" si="97"/>
        <v>1446.9070317090532</v>
      </c>
      <c r="AL228" s="84">
        <f t="shared" si="98"/>
        <v>248.06</v>
      </c>
      <c r="AM228" s="84">
        <f>IF($B$5="No",IF($B$3='Funding Weight Adjustments'!$D$2,$B$14*N228*AI228,IF($B$3='Funding Weight Adjustments'!$E$2,$B$14*N228*AI228,IF($B$3='Funding Weight Adjustments'!$B$2,$B$15*T228*AI228+$B$16*U228*AI228,IF($B$3='Funding Weight Adjustments'!$C$2,$B$15*T228*AI228+$B$16*U228*AI228,IF($B$3='Funding Weight Adjustments'!$H$2,$B$14*N228*AI228,IF($B$3='Funding Weight Adjustments'!$I$2,$B$14*N228*AI228,IF($B$3='Funding Weight Adjustments'!$F$2,$B$15*T228*AI228+$B$16*U228*AI228,IF($B$3='Funding Weight Adjustments'!$G$2,$B$15*T228*AI228+$B$16*U228*AI228)))))))),IF($B$5="Sparsity&lt;100",IF(R228=0,0,IF($B$3='Funding Weight Adjustments'!$D$2,$B$14*N228*AI228,IF($B$3='Funding Weight Adjustments'!$E$2,$B$14*N228*AI228,IF($B$3='Funding Weight Adjustments'!$B$2,$B$15*T228*AI228+$B$16*U228*AI228,IF($B$3='Funding Weight Adjustments'!$C$2,$B$15*T228*AI228+$B$16*U228*AI228,IF($B$3='Funding Weight Adjustments'!$H$2,$B$14*N228*AI228,IF($B$3='Funding Weight Adjustments'!$I$2,$B$14*N228*AI228,IF($B$3='Funding Weight Adjustments'!$F$2,$B$15*T228*AI228+$B$16*U228*AI228,IF($B$3='Funding Weight Adjustments'!$G$2,$B$15*T228*AI228+$B$16*U228*AI228))))))))),IF($B$5="Sparsity&lt;55",IF(S228=0,0,IF($B$3='Funding Weight Adjustments'!$D$2,$B$14*N228*AI228,IF($B$3='Funding Weight Adjustments'!$E$2,$B$14*N228*AI228,IF($B$3='Funding Weight Adjustments'!$B$2,$B$15*T228*AI228+$B$16*U228*AI228,IF($B$3='Funding Weight Adjustments'!$C$2,$B$15*T228*AI228+$B$16*U228*AI228,IF($B$3='Funding Weight Adjustments'!$H$2,$B$14*N228*AI228,IF($B$3='Funding Weight Adjustments'!$I$2,$B$14*N228*AI228,IF($B$3='Funding Weight Adjustments'!$F$2,$B$15*T228*AI228+$B$16*U228*AI228,IF($B$3='Funding Weight Adjustments'!$G$2,$B$15*T228*AI228+$B$16*U228*AI228))))))))))))</f>
        <v>0</v>
      </c>
      <c r="AN228" s="84">
        <f t="shared" si="99"/>
        <v>0</v>
      </c>
      <c r="AO228" s="84">
        <f t="shared" si="116"/>
        <v>5761.1329025098357</v>
      </c>
      <c r="AP228" s="84">
        <f t="shared" si="100"/>
        <v>3088.8335881554417</v>
      </c>
      <c r="AQ228" s="85">
        <f t="shared" si="101"/>
        <v>19737.371936258813</v>
      </c>
      <c r="AR228" s="86">
        <f t="shared" si="102"/>
        <v>1.9426547181357099</v>
      </c>
      <c r="AS228" s="85">
        <f>IF(AO228="-","-",IF($B$3='Funding Weight Adjustments'!$D$2,AI228*$E$14,IF($B$3='Funding Weight Adjustments'!$E$2,AP228*$E$14,IF($B$3='Funding Weight Adjustments'!$B$2,AI228*$E$14,IF(Simulation!$B$3='Funding Weight Adjustments'!$C$2,AP228*$E$14,IF($B$3='Funding Weight Adjustments'!$H$2,AI228*$E$14,IF($B$3='Funding Weight Adjustments'!$I$2,AP228*$E$14,IF($B$3='Funding Weight Adjustments'!$F$2,AI228*$E$14,IF(Simulation!$B$3='Funding Weight Adjustments'!$G$2,AP228*$E$14)))))))))</f>
        <v>5961448.8251400022</v>
      </c>
      <c r="AT228" s="85">
        <f t="shared" si="103"/>
        <v>2787529.9520690925</v>
      </c>
      <c r="AU228" s="85">
        <f t="shared" si="104"/>
        <v>497789.01616714487</v>
      </c>
      <c r="AV228" s="85">
        <f>IF(AO228="-","-",IF($B$3='Funding Weight Adjustments'!$D$2,AO228*$E$16,IF($B$3='Funding Weight Adjustments'!$E$2,AO228*$E$16,IF($B$3='Funding Weight Adjustments'!$B$2,AO228*$E$16,IF(Simulation!$B$3='Funding Weight Adjustments'!$C$2,AO228*$E$16,IF($B$3='Funding Weight Adjustments'!$H$2,AO228*$E$16,IF($B$3='Funding Weight Adjustments'!$I$2,AO228*$E$16,IF($B$3='Funding Weight Adjustments'!$F$2,AO228*$E$16,IF(Simulation!$B$3='Funding Weight Adjustments'!$G$2,AO228*$E$16)))))))))</f>
        <v>49579978.419310421</v>
      </c>
      <c r="AW228" s="85">
        <f t="shared" si="105"/>
        <v>58826746.212686658</v>
      </c>
      <c r="AX228" s="85">
        <f t="shared" si="106"/>
        <v>1547.6765376661208</v>
      </c>
      <c r="AY228" s="85">
        <f t="shared" si="107"/>
        <v>723.6822509765625</v>
      </c>
      <c r="AZ228" s="85">
        <f t="shared" si="108"/>
        <v>129.23307800292969</v>
      </c>
      <c r="BA228" s="85">
        <f t="shared" si="109"/>
        <v>12871.664521209286</v>
      </c>
      <c r="BB228" s="85">
        <f t="shared" si="110"/>
        <v>15272.256387854897</v>
      </c>
      <c r="BC228" s="85">
        <f t="shared" si="111"/>
        <v>-6726.0912683951028</v>
      </c>
      <c r="BD228" s="85">
        <f t="shared" si="112"/>
        <v>11349.730312138639</v>
      </c>
      <c r="BE228" s="86">
        <f t="shared" si="113"/>
        <v>1.1170994401711258</v>
      </c>
    </row>
    <row r="229" spans="1:57" x14ac:dyDescent="0.3">
      <c r="A229" s="76" t="str">
        <f>'Data Export'!A206</f>
        <v>U052</v>
      </c>
      <c r="B229" s="76" t="str">
        <f>'Data Export'!B206</f>
        <v>Mill River USD</v>
      </c>
      <c r="C229" s="76" t="str">
        <f>'Data Export'!C206</f>
        <v>33</v>
      </c>
      <c r="D229" s="76" t="str">
        <f>'Data Export'!D206</f>
        <v>Mill River SD</v>
      </c>
      <c r="E229" s="77">
        <f>'Data Export'!E206</f>
        <v>791.71</v>
      </c>
      <c r="F229" s="78">
        <f>'Data Export'!AU206</f>
        <v>0.15836982522170151</v>
      </c>
      <c r="G229" s="78">
        <f>'Data Export'!AT206</f>
        <v>0</v>
      </c>
      <c r="H229" s="79">
        <f>'Data Export'!AR206</f>
        <v>81.800000000000011</v>
      </c>
      <c r="I229" s="79">
        <f t="shared" si="89"/>
        <v>89.349338989257831</v>
      </c>
      <c r="J229" s="79">
        <f>'Data Export'!AV206</f>
        <v>198.76844787597656</v>
      </c>
      <c r="K229" s="79">
        <f>'Data Export'!AW206</f>
        <v>443.11221313476563</v>
      </c>
      <c r="L229" s="78">
        <f>'Data Export'!J206</f>
        <v>8.892359584569931E-2</v>
      </c>
      <c r="M229" s="78">
        <f>'Data Export'!K206</f>
        <v>6.5376326441764832E-2</v>
      </c>
      <c r="N229" s="76">
        <f>'Data Export'!L206</f>
        <v>0</v>
      </c>
      <c r="O229" s="77">
        <f>'Data Export'!P206</f>
        <v>0</v>
      </c>
      <c r="P229" s="77">
        <f>'Data Export'!Q206</f>
        <v>1</v>
      </c>
      <c r="Q229" s="77">
        <f>'Data Export'!R206</f>
        <v>0</v>
      </c>
      <c r="R229" s="77">
        <f t="shared" si="114"/>
        <v>1</v>
      </c>
      <c r="S229" s="77">
        <f t="shared" si="115"/>
        <v>1</v>
      </c>
      <c r="T229" s="80">
        <f>'Data Export'!Z206</f>
        <v>9.529411792755127E-2</v>
      </c>
      <c r="U229" s="80">
        <f>'Data Export'!AA206</f>
        <v>0.37999999523162842</v>
      </c>
      <c r="V229" s="81">
        <f>'Data Export'!AH206</f>
        <v>16516704</v>
      </c>
      <c r="W229" s="81">
        <f t="shared" si="90"/>
        <v>16516703.501875</v>
      </c>
      <c r="X229" s="81">
        <f>'Data Export'!AI206</f>
        <v>1143.9049072265625</v>
      </c>
      <c r="Y229" s="81">
        <f t="shared" si="91"/>
        <v>905640.95410034189</v>
      </c>
      <c r="Z229" s="81">
        <f>'Data Export'!AJ206</f>
        <v>4876.4423828125</v>
      </c>
      <c r="AA229" s="81">
        <f t="shared" si="92"/>
        <v>3860728.1988964844</v>
      </c>
      <c r="AB229" s="81">
        <f>'Data Export'!AO206</f>
        <v>0</v>
      </c>
      <c r="AC229" s="81">
        <f t="shared" si="93"/>
        <v>0</v>
      </c>
      <c r="AD229" s="77">
        <f>'Data Export'!AK206</f>
        <v>847.58999999999992</v>
      </c>
      <c r="AE229" s="77">
        <f>'Data Export'!AL206</f>
        <v>790.84</v>
      </c>
      <c r="AF229" s="81">
        <f>'Data Export'!AN206</f>
        <v>20862.0625</v>
      </c>
      <c r="AG229" s="81">
        <f t="shared" si="94"/>
        <v>16003.205835540079</v>
      </c>
      <c r="AH229" s="80">
        <f t="shared" si="95"/>
        <v>1.5751186846004015</v>
      </c>
      <c r="AI229" s="83">
        <f>'Data Export'!AS206</f>
        <v>813.03</v>
      </c>
      <c r="AJ229" s="84">
        <f t="shared" si="96"/>
        <v>903.19718563842775</v>
      </c>
      <c r="AK229" s="84">
        <f t="shared" si="97"/>
        <v>424.82636587796281</v>
      </c>
      <c r="AL229" s="84">
        <f t="shared" si="98"/>
        <v>0</v>
      </c>
      <c r="AM229" s="84">
        <f>IF($B$5="No",IF($B$3='Funding Weight Adjustments'!$D$2,$B$14*N229*AI229,IF($B$3='Funding Weight Adjustments'!$E$2,$B$14*N229*AI229,IF($B$3='Funding Weight Adjustments'!$B$2,$B$15*T229*AI229+$B$16*U229*AI229,IF($B$3='Funding Weight Adjustments'!$C$2,$B$15*T229*AI229+$B$16*U229*AI229,IF($B$3='Funding Weight Adjustments'!$H$2,$B$14*N229*AI229,IF($B$3='Funding Weight Adjustments'!$I$2,$B$14*N229*AI229,IF($B$3='Funding Weight Adjustments'!$F$2,$B$15*T229*AI229+$B$16*U229*AI229,IF($B$3='Funding Weight Adjustments'!$G$2,$B$15*T229*AI229+$B$16*U229*AI229)))))))),IF($B$5="Sparsity&lt;100",IF(R229=0,0,IF($B$3='Funding Weight Adjustments'!$D$2,$B$14*N229*AI229,IF($B$3='Funding Weight Adjustments'!$E$2,$B$14*N229*AI229,IF($B$3='Funding Weight Adjustments'!$B$2,$B$15*T229*AI229+$B$16*U229*AI229,IF($B$3='Funding Weight Adjustments'!$C$2,$B$15*T229*AI229+$B$16*U229*AI229,IF($B$3='Funding Weight Adjustments'!$H$2,$B$14*N229*AI229,IF($B$3='Funding Weight Adjustments'!$I$2,$B$14*N229*AI229,IF($B$3='Funding Weight Adjustments'!$F$2,$B$15*T229*AI229+$B$16*U229*AI229,IF($B$3='Funding Weight Adjustments'!$G$2,$B$15*T229*AI229+$B$16*U229*AI229))))))))),IF($B$5="Sparsity&lt;55",IF(S229=0,0,IF($B$3='Funding Weight Adjustments'!$D$2,$B$14*N229*AI229,IF($B$3='Funding Weight Adjustments'!$E$2,$B$14*N229*AI229,IF($B$3='Funding Weight Adjustments'!$B$2,$B$15*T229*AI229+$B$16*U229*AI229,IF($B$3='Funding Weight Adjustments'!$C$2,$B$15*T229*AI229+$B$16*U229*AI229,IF($B$3='Funding Weight Adjustments'!$H$2,$B$14*N229*AI229,IF($B$3='Funding Weight Adjustments'!$I$2,$B$14*N229*AI229,IF($B$3='Funding Weight Adjustments'!$F$2,$B$15*T229*AI229+$B$16*U229*AI229,IF($B$3='Funding Weight Adjustments'!$G$2,$B$15*T229*AI229+$B$16*U229*AI229))))))))))))</f>
        <v>57.218181476426125</v>
      </c>
      <c r="AN229" s="84">
        <f t="shared" si="99"/>
        <v>138.21510000000001</v>
      </c>
      <c r="AO229" s="84">
        <f t="shared" si="116"/>
        <v>1523.4568329928165</v>
      </c>
      <c r="AP229" s="84">
        <f t="shared" si="100"/>
        <v>816.80195813623538</v>
      </c>
      <c r="AQ229" s="85">
        <f t="shared" si="101"/>
        <v>15494.545742589429</v>
      </c>
      <c r="AR229" s="86">
        <f t="shared" si="102"/>
        <v>1.5250537148217942</v>
      </c>
      <c r="AS229" s="85">
        <f>IF(AO229="-","-",IF($B$3='Funding Weight Adjustments'!$D$2,AI229*$E$14,IF($B$3='Funding Weight Adjustments'!$E$2,AP229*$E$14,IF($B$3='Funding Weight Adjustments'!$B$2,AI229*$E$14,IF(Simulation!$B$3='Funding Weight Adjustments'!$C$2,AP229*$E$14,IF($B$3='Funding Weight Adjustments'!$H$2,AI229*$E$14,IF($B$3='Funding Weight Adjustments'!$I$2,AP229*$E$14,IF($B$3='Funding Weight Adjustments'!$F$2,AI229*$E$14,IF(Simulation!$B$3='Funding Weight Adjustments'!$G$2,AP229*$E$14)))))))))</f>
        <v>1576427.7792029344</v>
      </c>
      <c r="AT229" s="85">
        <f t="shared" si="103"/>
        <v>905640.95410034189</v>
      </c>
      <c r="AU229" s="85">
        <f t="shared" si="104"/>
        <v>0</v>
      </c>
      <c r="AV229" s="85">
        <f>IF(AO229="-","-",IF($B$3='Funding Weight Adjustments'!$D$2,AO229*$E$16,IF($B$3='Funding Weight Adjustments'!$E$2,AO229*$E$16,IF($B$3='Funding Weight Adjustments'!$B$2,AO229*$E$16,IF(Simulation!$B$3='Funding Weight Adjustments'!$C$2,AO229*$E$16,IF($B$3='Funding Weight Adjustments'!$H$2,AO229*$E$16,IF($B$3='Funding Weight Adjustments'!$I$2,AO229*$E$16,IF($B$3='Funding Weight Adjustments'!$F$2,AO229*$E$16,IF(Simulation!$B$3='Funding Weight Adjustments'!$G$2,AO229*$E$16)))))))))</f>
        <v>13110781.886255207</v>
      </c>
      <c r="AW229" s="85">
        <f t="shared" si="105"/>
        <v>15592850.619558483</v>
      </c>
      <c r="AX229" s="85">
        <f t="shared" si="106"/>
        <v>1991.1682045230377</v>
      </c>
      <c r="AY229" s="85">
        <f t="shared" si="107"/>
        <v>1143.9049072265625</v>
      </c>
      <c r="AZ229" s="85">
        <f t="shared" si="108"/>
        <v>0</v>
      </c>
      <c r="BA229" s="85">
        <f t="shared" si="109"/>
        <v>16560.081199246197</v>
      </c>
      <c r="BB229" s="85">
        <f t="shared" si="110"/>
        <v>19695.154310995797</v>
      </c>
      <c r="BC229" s="85">
        <f t="shared" si="111"/>
        <v>-1166.9081890042035</v>
      </c>
      <c r="BD229" s="85">
        <f t="shared" si="112"/>
        <v>14363.484690257297</v>
      </c>
      <c r="BE229" s="86">
        <f t="shared" si="113"/>
        <v>1.4137288080961907</v>
      </c>
    </row>
    <row r="230" spans="1:57" x14ac:dyDescent="0.3">
      <c r="A230" s="76" t="str">
        <f>'Data Export'!A207</f>
        <v>U053</v>
      </c>
      <c r="B230" s="76" t="str">
        <f>'Data Export'!B207</f>
        <v>Otter Valley USD</v>
      </c>
      <c r="C230" s="76" t="str">
        <f>'Data Export'!C207</f>
        <v>36</v>
      </c>
      <c r="D230" s="76" t="str">
        <f>'Data Export'!D207</f>
        <v>Rutland Northeast SU</v>
      </c>
      <c r="E230" s="77">
        <f>'Data Export'!E207</f>
        <v>1267.81</v>
      </c>
      <c r="F230" s="78">
        <f>'Data Export'!AU207</f>
        <v>0.26175313942894202</v>
      </c>
      <c r="G230" s="78">
        <f>'Data Export'!AT207</f>
        <v>0</v>
      </c>
      <c r="H230" s="79">
        <f>'Data Export'!AR207</f>
        <v>126.55</v>
      </c>
      <c r="I230" s="79">
        <f t="shared" si="89"/>
        <v>199.2115209960939</v>
      </c>
      <c r="J230" s="79">
        <f>'Data Export'!AV207</f>
        <v>361.8751220703125</v>
      </c>
      <c r="K230" s="79">
        <f>'Data Export'!AW207</f>
        <v>607.50335693359375</v>
      </c>
      <c r="L230" s="78">
        <f>'Data Export'!J207</f>
        <v>0.1051245853304863</v>
      </c>
      <c r="M230" s="78">
        <f>'Data Export'!K207</f>
        <v>7.2187125682830811E-2</v>
      </c>
      <c r="N230" s="76">
        <f>'Data Export'!L207</f>
        <v>0</v>
      </c>
      <c r="O230" s="77">
        <f>'Data Export'!P207</f>
        <v>0</v>
      </c>
      <c r="P230" s="77">
        <f>'Data Export'!Q207</f>
        <v>0</v>
      </c>
      <c r="Q230" s="77">
        <f>'Data Export'!R207</f>
        <v>1</v>
      </c>
      <c r="R230" s="77">
        <f t="shared" si="114"/>
        <v>1</v>
      </c>
      <c r="S230" s="77">
        <f t="shared" si="115"/>
        <v>0</v>
      </c>
      <c r="T230" s="80">
        <f>'Data Export'!Z207</f>
        <v>9.2951200902462006E-2</v>
      </c>
      <c r="U230" s="80">
        <f>'Data Export'!AA207</f>
        <v>0.16498838365077972</v>
      </c>
      <c r="V230" s="81">
        <f>'Data Export'!AH207</f>
        <v>19772608</v>
      </c>
      <c r="W230" s="81">
        <f t="shared" si="90"/>
        <v>19772607.521845702</v>
      </c>
      <c r="X230" s="81">
        <f>'Data Export'!AI207</f>
        <v>5.2342228889465332</v>
      </c>
      <c r="Y230" s="81">
        <f t="shared" si="91"/>
        <v>6636.0001208353042</v>
      </c>
      <c r="Z230" s="81">
        <f>'Data Export'!AJ207</f>
        <v>539.453125</v>
      </c>
      <c r="AA230" s="81">
        <f t="shared" si="92"/>
        <v>683924.06640625</v>
      </c>
      <c r="AB230" s="81">
        <f>'Data Export'!AO207</f>
        <v>0</v>
      </c>
      <c r="AC230" s="81">
        <f t="shared" si="93"/>
        <v>0</v>
      </c>
      <c r="AD230" s="77">
        <f>'Data Export'!AK207</f>
        <v>1380.59</v>
      </c>
      <c r="AE230" s="77">
        <f>'Data Export'!AL207</f>
        <v>1288.1599999999999</v>
      </c>
      <c r="AF230" s="81">
        <f>'Data Export'!AN207</f>
        <v>15595.8759765625</v>
      </c>
      <c r="AG230" s="81">
        <f t="shared" si="94"/>
        <v>14818.565593900956</v>
      </c>
      <c r="AH230" s="80">
        <f t="shared" si="95"/>
        <v>1.4585202356201727</v>
      </c>
      <c r="AI230" s="83">
        <f>'Data Export'!AS207</f>
        <v>1295.1400000000001</v>
      </c>
      <c r="AJ230" s="84">
        <f t="shared" si="96"/>
        <v>1431.5349494628908</v>
      </c>
      <c r="AK230" s="84">
        <f t="shared" si="97"/>
        <v>1112.8850386557658</v>
      </c>
      <c r="AL230" s="84">
        <f t="shared" si="98"/>
        <v>0</v>
      </c>
      <c r="AM230" s="84">
        <f>IF($B$5="No",IF($B$3='Funding Weight Adjustments'!$D$2,$B$14*N230*AI230,IF($B$3='Funding Weight Adjustments'!$E$2,$B$14*N230*AI230,IF($B$3='Funding Weight Adjustments'!$B$2,$B$15*T230*AI230+$B$16*U230*AI230,IF($B$3='Funding Weight Adjustments'!$C$2,$B$15*T230*AI230+$B$16*U230*AI230,IF($B$3='Funding Weight Adjustments'!$H$2,$B$14*N230*AI230,IF($B$3='Funding Weight Adjustments'!$I$2,$B$14*N230*AI230,IF($B$3='Funding Weight Adjustments'!$F$2,$B$15*T230*AI230+$B$16*U230*AI230,IF($B$3='Funding Weight Adjustments'!$G$2,$B$15*T230*AI230+$B$16*U230*AI230)))))))),IF($B$5="Sparsity&lt;100",IF(R230=0,0,IF($B$3='Funding Weight Adjustments'!$D$2,$B$14*N230*AI230,IF($B$3='Funding Weight Adjustments'!$E$2,$B$14*N230*AI230,IF($B$3='Funding Weight Adjustments'!$B$2,$B$15*T230*AI230+$B$16*U230*AI230,IF($B$3='Funding Weight Adjustments'!$C$2,$B$15*T230*AI230+$B$16*U230*AI230,IF($B$3='Funding Weight Adjustments'!$H$2,$B$14*N230*AI230,IF($B$3='Funding Weight Adjustments'!$I$2,$B$14*N230*AI230,IF($B$3='Funding Weight Adjustments'!$F$2,$B$15*T230*AI230+$B$16*U230*AI230,IF($B$3='Funding Weight Adjustments'!$G$2,$B$15*T230*AI230+$B$16*U230*AI230))))))))),IF($B$5="Sparsity&lt;55",IF(S230=0,0,IF($B$3='Funding Weight Adjustments'!$D$2,$B$14*N230*AI230,IF($B$3='Funding Weight Adjustments'!$E$2,$B$14*N230*AI230,IF($B$3='Funding Weight Adjustments'!$B$2,$B$15*T230*AI230+$B$16*U230*AI230,IF($B$3='Funding Weight Adjustments'!$C$2,$B$15*T230*AI230+$B$16*U230*AI230,IF($B$3='Funding Weight Adjustments'!$H$2,$B$14*N230*AI230,IF($B$3='Funding Weight Adjustments'!$I$2,$B$14*N230*AI230,IF($B$3='Funding Weight Adjustments'!$F$2,$B$15*T230*AI230+$B$16*U230*AI230,IF($B$3='Funding Weight Adjustments'!$G$2,$B$15*T230*AI230+$B$16*U230*AI230))))))))))))</f>
        <v>0</v>
      </c>
      <c r="AN230" s="84">
        <f t="shared" si="99"/>
        <v>142.46540000000002</v>
      </c>
      <c r="AO230" s="84">
        <f t="shared" si="116"/>
        <v>2686.8853881186569</v>
      </c>
      <c r="AP230" s="84">
        <f t="shared" si="100"/>
        <v>1440.5746187055279</v>
      </c>
      <c r="AQ230" s="85">
        <f t="shared" si="101"/>
        <v>13250.742590892076</v>
      </c>
      <c r="AR230" s="86">
        <f t="shared" si="102"/>
        <v>1.3042069479224485</v>
      </c>
      <c r="AS230" s="85">
        <f>IF(AO230="-","-",IF($B$3='Funding Weight Adjustments'!$D$2,AI230*$E$14,IF($B$3='Funding Weight Adjustments'!$E$2,AP230*$E$14,IF($B$3='Funding Weight Adjustments'!$B$2,AI230*$E$14,IF(Simulation!$B$3='Funding Weight Adjustments'!$C$2,AP230*$E$14,IF($B$3='Funding Weight Adjustments'!$H$2,AI230*$E$14,IF($B$3='Funding Weight Adjustments'!$I$2,AP230*$E$14,IF($B$3='Funding Weight Adjustments'!$F$2,AI230*$E$14,IF(Simulation!$B$3='Funding Weight Adjustments'!$G$2,AP230*$E$14)))))))))</f>
        <v>2780309.0141016687</v>
      </c>
      <c r="AT230" s="85">
        <f t="shared" si="103"/>
        <v>6636.0001208353042</v>
      </c>
      <c r="AU230" s="85">
        <f t="shared" si="104"/>
        <v>0</v>
      </c>
      <c r="AV230" s="85">
        <f>IF(AO230="-","-",IF($B$3='Funding Weight Adjustments'!$D$2,AO230*$E$16,IF($B$3='Funding Weight Adjustments'!$E$2,AO230*$E$16,IF($B$3='Funding Weight Adjustments'!$B$2,AO230*$E$16,IF(Simulation!$B$3='Funding Weight Adjustments'!$C$2,AO230*$E$16,IF($B$3='Funding Weight Adjustments'!$H$2,AO230*$E$16,IF($B$3='Funding Weight Adjustments'!$I$2,AO230*$E$16,IF($B$3='Funding Weight Adjustments'!$F$2,AO230*$E$16,IF(Simulation!$B$3='Funding Weight Adjustments'!$G$2,AO230*$E$16)))))))))</f>
        <v>23123181.119471852</v>
      </c>
      <c r="AW230" s="85">
        <f t="shared" si="105"/>
        <v>25910126.133694354</v>
      </c>
      <c r="AX230" s="85">
        <f t="shared" si="106"/>
        <v>2193.0013283549338</v>
      </c>
      <c r="AY230" s="85">
        <f t="shared" si="107"/>
        <v>5.2342228889465332</v>
      </c>
      <c r="AZ230" s="85">
        <f t="shared" si="108"/>
        <v>0</v>
      </c>
      <c r="BA230" s="85">
        <f t="shared" si="109"/>
        <v>18238.680180367606</v>
      </c>
      <c r="BB230" s="85">
        <f t="shared" si="110"/>
        <v>20436.915731611483</v>
      </c>
      <c r="BC230" s="85">
        <f t="shared" si="111"/>
        <v>4841.0397550489834</v>
      </c>
      <c r="BD230" s="85">
        <f t="shared" si="112"/>
        <v>17511.20819409957</v>
      </c>
      <c r="BE230" s="86">
        <f t="shared" si="113"/>
        <v>1.7235441135924774</v>
      </c>
    </row>
    <row r="231" spans="1:57" x14ac:dyDescent="0.3">
      <c r="A231" s="76" t="str">
        <f>'Data Export'!A208</f>
        <v>U054</v>
      </c>
      <c r="B231" s="76" t="str">
        <f>'Data Export'!B208</f>
        <v>Addison NW USD</v>
      </c>
      <c r="C231" s="76" t="str">
        <f>'Data Export'!C208</f>
        <v>2</v>
      </c>
      <c r="D231" s="76" t="str">
        <f>'Data Export'!D208</f>
        <v>Addison Northwest SD</v>
      </c>
      <c r="E231" s="77">
        <f>'Data Export'!E208</f>
        <v>963.36000000000013</v>
      </c>
      <c r="F231" s="78">
        <f>'Data Export'!AU208</f>
        <v>0.16516855668048472</v>
      </c>
      <c r="G231" s="78">
        <f>'Data Export'!AT208</f>
        <v>8</v>
      </c>
      <c r="H231" s="79">
        <f>'Data Export'!AR208</f>
        <v>72.5</v>
      </c>
      <c r="I231" s="79">
        <f t="shared" si="89"/>
        <v>392.82513000488279</v>
      </c>
      <c r="J231" s="79">
        <f>'Data Export'!AV208</f>
        <v>223.81410217285156</v>
      </c>
      <c r="K231" s="79">
        <f>'Data Export'!AW208</f>
        <v>314.38076782226563</v>
      </c>
      <c r="L231" s="78">
        <f>'Data Export'!J208</f>
        <v>0.11212380975484848</v>
      </c>
      <c r="M231" s="78">
        <f>'Data Export'!K208</f>
        <v>4.6890601515769958E-2</v>
      </c>
      <c r="N231" s="76">
        <f>'Data Export'!L208</f>
        <v>0</v>
      </c>
      <c r="O231" s="77">
        <f>'Data Export'!P208</f>
        <v>0</v>
      </c>
      <c r="P231" s="77">
        <f>'Data Export'!Q208</f>
        <v>1</v>
      </c>
      <c r="Q231" s="77">
        <f>'Data Export'!R208</f>
        <v>0</v>
      </c>
      <c r="R231" s="77">
        <f t="shared" si="114"/>
        <v>1</v>
      </c>
      <c r="S231" s="77">
        <f t="shared" si="115"/>
        <v>1</v>
      </c>
      <c r="T231" s="80">
        <f>'Data Export'!Z208</f>
        <v>8.4024898707866669E-2</v>
      </c>
      <c r="U231" s="80">
        <f>'Data Export'!AA208</f>
        <v>0.16390042006969452</v>
      </c>
      <c r="V231" s="81">
        <f>'Data Export'!AH208</f>
        <v>21116288</v>
      </c>
      <c r="W231" s="81">
        <f t="shared" si="90"/>
        <v>21116288.612812504</v>
      </c>
      <c r="X231" s="81">
        <f>'Data Export'!AI208</f>
        <v>1245.3662109375</v>
      </c>
      <c r="Y231" s="81">
        <f t="shared" si="91"/>
        <v>1199735.9929687502</v>
      </c>
      <c r="Z231" s="81">
        <f>'Data Export'!AJ208</f>
        <v>3299.67578125</v>
      </c>
      <c r="AA231" s="81">
        <f t="shared" si="92"/>
        <v>3178775.6606250005</v>
      </c>
      <c r="AB231" s="81">
        <f>'Data Export'!AO208</f>
        <v>0</v>
      </c>
      <c r="AC231" s="81">
        <f t="shared" si="93"/>
        <v>0</v>
      </c>
      <c r="AD231" s="77">
        <f>'Data Export'!AK208</f>
        <v>1067.6299999999999</v>
      </c>
      <c r="AE231" s="77">
        <f>'Data Export'!AL208</f>
        <v>996.15</v>
      </c>
      <c r="AF231" s="81">
        <f>'Data Export'!AN208</f>
        <v>21919.416015625</v>
      </c>
      <c r="AG231" s="81">
        <f t="shared" si="94"/>
        <v>18006.839283428704</v>
      </c>
      <c r="AH231" s="80">
        <f t="shared" si="95"/>
        <v>1.7723267011248725</v>
      </c>
      <c r="AI231" s="83">
        <f>'Data Export'!AS208</f>
        <v>1003.52</v>
      </c>
      <c r="AJ231" s="84">
        <f t="shared" si="96"/>
        <v>1078.7233970642089</v>
      </c>
      <c r="AK231" s="84">
        <f t="shared" si="97"/>
        <v>529.16842405517752</v>
      </c>
      <c r="AL231" s="84">
        <f t="shared" si="98"/>
        <v>12.64</v>
      </c>
      <c r="AM231" s="84">
        <f>IF($B$5="No",IF($B$3='Funding Weight Adjustments'!$D$2,$B$14*N231*AI231,IF($B$3='Funding Weight Adjustments'!$E$2,$B$14*N231*AI231,IF($B$3='Funding Weight Adjustments'!$B$2,$B$15*T231*AI231+$B$16*U231*AI231,IF($B$3='Funding Weight Adjustments'!$C$2,$B$15*T231*AI231+$B$16*U231*AI231,IF($B$3='Funding Weight Adjustments'!$H$2,$B$14*N231*AI231,IF($B$3='Funding Weight Adjustments'!$I$2,$B$14*N231*AI231,IF($B$3='Funding Weight Adjustments'!$F$2,$B$15*T231*AI231+$B$16*U231*AI231,IF($B$3='Funding Weight Adjustments'!$G$2,$B$15*T231*AI231+$B$16*U231*AI231)))))))),IF($B$5="Sparsity&lt;100",IF(R231=0,0,IF($B$3='Funding Weight Adjustments'!$D$2,$B$14*N231*AI231,IF($B$3='Funding Weight Adjustments'!$E$2,$B$14*N231*AI231,IF($B$3='Funding Weight Adjustments'!$B$2,$B$15*T231*AI231+$B$16*U231*AI231,IF($B$3='Funding Weight Adjustments'!$C$2,$B$15*T231*AI231+$B$16*U231*AI231,IF($B$3='Funding Weight Adjustments'!$H$2,$B$14*N231*AI231,IF($B$3='Funding Weight Adjustments'!$I$2,$B$14*N231*AI231,IF($B$3='Funding Weight Adjustments'!$F$2,$B$15*T231*AI231+$B$16*U231*AI231,IF($B$3='Funding Weight Adjustments'!$G$2,$B$15*T231*AI231+$B$16*U231*AI231))))))))),IF($B$5="Sparsity&lt;55",IF(S231=0,0,IF($B$3='Funding Weight Adjustments'!$D$2,$B$14*N231*AI231,IF($B$3='Funding Weight Adjustments'!$E$2,$B$14*N231*AI231,IF($B$3='Funding Weight Adjustments'!$B$2,$B$15*T231*AI231+$B$16*U231*AI231,IF($B$3='Funding Weight Adjustments'!$C$2,$B$15*T231*AI231+$B$16*U231*AI231,IF($B$3='Funding Weight Adjustments'!$H$2,$B$14*N231*AI231,IF($B$3='Funding Weight Adjustments'!$I$2,$B$14*N231*AI231,IF($B$3='Funding Weight Adjustments'!$F$2,$B$15*T231*AI231+$B$16*U231*AI231,IF($B$3='Funding Weight Adjustments'!$G$2,$B$15*T231*AI231+$B$16*U231*AI231))))))))))))</f>
        <v>41.660655197143555</v>
      </c>
      <c r="AN231" s="84">
        <f t="shared" si="99"/>
        <v>170.5984</v>
      </c>
      <c r="AO231" s="84">
        <f t="shared" si="116"/>
        <v>1832.7908763165301</v>
      </c>
      <c r="AP231" s="84">
        <f t="shared" si="100"/>
        <v>982.65152264844471</v>
      </c>
      <c r="AQ231" s="85">
        <f t="shared" si="101"/>
        <v>18254.195448496612</v>
      </c>
      <c r="AR231" s="86">
        <f t="shared" si="102"/>
        <v>1.7966727803638398</v>
      </c>
      <c r="AS231" s="85">
        <f>IF(AO231="-","-",IF($B$3='Funding Weight Adjustments'!$D$2,AI231*$E$14,IF($B$3='Funding Weight Adjustments'!$E$2,AP231*$E$14,IF($B$3='Funding Weight Adjustments'!$B$2,AI231*$E$14,IF(Simulation!$B$3='Funding Weight Adjustments'!$C$2,AP231*$E$14,IF($B$3='Funding Weight Adjustments'!$H$2,AI231*$E$14,IF($B$3='Funding Weight Adjustments'!$I$2,AP231*$E$14,IF($B$3='Funding Weight Adjustments'!$F$2,AI231*$E$14,IF(Simulation!$B$3='Funding Weight Adjustments'!$G$2,AP231*$E$14)))))))))</f>
        <v>1896517.4387114984</v>
      </c>
      <c r="AT231" s="85">
        <f t="shared" si="103"/>
        <v>1199735.9929687502</v>
      </c>
      <c r="AU231" s="85">
        <f t="shared" si="104"/>
        <v>0</v>
      </c>
      <c r="AV231" s="85">
        <f>IF(AO231="-","-",IF($B$3='Funding Weight Adjustments'!$D$2,AO231*$E$16,IF($B$3='Funding Weight Adjustments'!$E$2,AO231*$E$16,IF($B$3='Funding Weight Adjustments'!$B$2,AO231*$E$16,IF(Simulation!$B$3='Funding Weight Adjustments'!$C$2,AO231*$E$16,IF($B$3='Funding Weight Adjustments'!$H$2,AO231*$E$16,IF($B$3='Funding Weight Adjustments'!$I$2,AO231*$E$16,IF($B$3='Funding Weight Adjustments'!$F$2,AO231*$E$16,IF(Simulation!$B$3='Funding Weight Adjustments'!$G$2,AO231*$E$16)))))))))</f>
        <v>15772892.872388905</v>
      </c>
      <c r="AW231" s="85">
        <f t="shared" si="105"/>
        <v>18869146.304069154</v>
      </c>
      <c r="AX231" s="85">
        <f t="shared" si="106"/>
        <v>1968.6487281094276</v>
      </c>
      <c r="AY231" s="85">
        <f t="shared" si="107"/>
        <v>1245.3662109375</v>
      </c>
      <c r="AZ231" s="85">
        <f t="shared" si="108"/>
        <v>0</v>
      </c>
      <c r="BA231" s="85">
        <f t="shared" si="109"/>
        <v>16372.791970176157</v>
      </c>
      <c r="BB231" s="85">
        <f t="shared" si="110"/>
        <v>19586.806909223087</v>
      </c>
      <c r="BC231" s="85">
        <f t="shared" si="111"/>
        <v>-2332.6091064019129</v>
      </c>
      <c r="BD231" s="85">
        <f t="shared" si="112"/>
        <v>15967.380380336082</v>
      </c>
      <c r="BE231" s="86">
        <f t="shared" si="113"/>
        <v>1.5715925571196931</v>
      </c>
    </row>
    <row r="232" spans="1:57" x14ac:dyDescent="0.3">
      <c r="A232" s="76" t="str">
        <f>'Data Export'!A209</f>
        <v>U055</v>
      </c>
      <c r="B232" s="76" t="str">
        <f>'Data Export'!B209</f>
        <v>Addison Central USD</v>
      </c>
      <c r="C232" s="76" t="str">
        <f>'Data Export'!C209</f>
        <v>3</v>
      </c>
      <c r="D232" s="76" t="str">
        <f>'Data Export'!D209</f>
        <v>Addison Central SD</v>
      </c>
      <c r="E232" s="77">
        <f>'Data Export'!E209</f>
        <v>1846.1799999999998</v>
      </c>
      <c r="F232" s="78">
        <f>'Data Export'!AU209</f>
        <v>0.16312024896688948</v>
      </c>
      <c r="G232" s="78">
        <f>'Data Export'!AT209</f>
        <v>23</v>
      </c>
      <c r="H232" s="79">
        <f>'Data Export'!AR209</f>
        <v>113.13</v>
      </c>
      <c r="I232" s="79">
        <f t="shared" si="89"/>
        <v>756.40046020507828</v>
      </c>
      <c r="J232" s="79">
        <f>'Data Export'!AV209</f>
        <v>356.89682006835938</v>
      </c>
      <c r="K232" s="79">
        <f>'Data Export'!AW209</f>
        <v>537.6627197265625</v>
      </c>
      <c r="L232" s="78">
        <f>'Data Export'!J209</f>
        <v>7.3488660156726837E-2</v>
      </c>
      <c r="M232" s="78">
        <f>'Data Export'!K209</f>
        <v>5.9281237423419952E-2</v>
      </c>
      <c r="N232" s="76">
        <f>'Data Export'!L209</f>
        <v>0</v>
      </c>
      <c r="O232" s="77">
        <f>'Data Export'!P209</f>
        <v>0</v>
      </c>
      <c r="P232" s="77">
        <f>'Data Export'!Q209</f>
        <v>0</v>
      </c>
      <c r="Q232" s="77">
        <f>'Data Export'!R209</f>
        <v>1</v>
      </c>
      <c r="R232" s="77">
        <f t="shared" si="114"/>
        <v>1</v>
      </c>
      <c r="S232" s="77">
        <f t="shared" si="115"/>
        <v>0</v>
      </c>
      <c r="T232" s="80">
        <f>'Data Export'!Z209</f>
        <v>0.15344193577766418</v>
      </c>
      <c r="U232" s="80">
        <f>'Data Export'!AA209</f>
        <v>0.1145559623837471</v>
      </c>
      <c r="V232" s="81">
        <f>'Data Export'!AH209</f>
        <v>37355820</v>
      </c>
      <c r="W232" s="81">
        <f t="shared" si="90"/>
        <v>37355818.863398433</v>
      </c>
      <c r="X232" s="81">
        <f>'Data Export'!AI209</f>
        <v>840.8470458984375</v>
      </c>
      <c r="Y232" s="81">
        <f t="shared" si="91"/>
        <v>1552354.9991967771</v>
      </c>
      <c r="Z232" s="81">
        <f>'Data Export'!AJ209</f>
        <v>3752.080078125</v>
      </c>
      <c r="AA232" s="81">
        <f t="shared" si="92"/>
        <v>6927015.1986328121</v>
      </c>
      <c r="AB232" s="81">
        <f>'Data Export'!AO209</f>
        <v>0</v>
      </c>
      <c r="AC232" s="81">
        <f t="shared" si="93"/>
        <v>0</v>
      </c>
      <c r="AD232" s="77">
        <f>'Data Export'!AK209</f>
        <v>1890.8799999999999</v>
      </c>
      <c r="AE232" s="77">
        <f>'Data Export'!AL209</f>
        <v>1764.2799999999997</v>
      </c>
      <c r="AF232" s="81">
        <f>'Data Export'!AN209</f>
        <v>20234.115234375</v>
      </c>
      <c r="AG232" s="81">
        <f t="shared" si="94"/>
        <v>17247.151055821992</v>
      </c>
      <c r="AH232" s="80">
        <f t="shared" si="95"/>
        <v>1.6975542377777553</v>
      </c>
      <c r="AI232" s="83">
        <f>'Data Export'!AS209</f>
        <v>1764.0900000000001</v>
      </c>
      <c r="AJ232" s="84">
        <f t="shared" si="96"/>
        <v>1892.6186125610352</v>
      </c>
      <c r="AK232" s="84">
        <f t="shared" si="97"/>
        <v>916.91152526256531</v>
      </c>
      <c r="AL232" s="84">
        <f t="shared" si="98"/>
        <v>36.340000000000003</v>
      </c>
      <c r="AM232" s="84">
        <f>IF($B$5="No",IF($B$3='Funding Weight Adjustments'!$D$2,$B$14*N232*AI232,IF($B$3='Funding Weight Adjustments'!$E$2,$B$14*N232*AI232,IF($B$3='Funding Weight Adjustments'!$B$2,$B$15*T232*AI232+$B$16*U232*AI232,IF($B$3='Funding Weight Adjustments'!$C$2,$B$15*T232*AI232+$B$16*U232*AI232,IF($B$3='Funding Weight Adjustments'!$H$2,$B$14*N232*AI232,IF($B$3='Funding Weight Adjustments'!$I$2,$B$14*N232*AI232,IF($B$3='Funding Weight Adjustments'!$F$2,$B$15*T232*AI232+$B$16*U232*AI232,IF($B$3='Funding Weight Adjustments'!$G$2,$B$15*T232*AI232+$B$16*U232*AI232)))))))),IF($B$5="Sparsity&lt;100",IF(R232=0,0,IF($B$3='Funding Weight Adjustments'!$D$2,$B$14*N232*AI232,IF($B$3='Funding Weight Adjustments'!$E$2,$B$14*N232*AI232,IF($B$3='Funding Weight Adjustments'!$B$2,$B$15*T232*AI232+$B$16*U232*AI232,IF($B$3='Funding Weight Adjustments'!$C$2,$B$15*T232*AI232+$B$16*U232*AI232,IF($B$3='Funding Weight Adjustments'!$H$2,$B$14*N232*AI232,IF($B$3='Funding Weight Adjustments'!$I$2,$B$14*N232*AI232,IF($B$3='Funding Weight Adjustments'!$F$2,$B$15*T232*AI232+$B$16*U232*AI232,IF($B$3='Funding Weight Adjustments'!$G$2,$B$15*T232*AI232+$B$16*U232*AI232))))))))),IF($B$5="Sparsity&lt;55",IF(S232=0,0,IF($B$3='Funding Weight Adjustments'!$D$2,$B$14*N232*AI232,IF($B$3='Funding Weight Adjustments'!$E$2,$B$14*N232*AI232,IF($B$3='Funding Weight Adjustments'!$B$2,$B$15*T232*AI232+$B$16*U232*AI232,IF($B$3='Funding Weight Adjustments'!$C$2,$B$15*T232*AI232+$B$16*U232*AI232,IF($B$3='Funding Weight Adjustments'!$H$2,$B$14*N232*AI232,IF($B$3='Funding Weight Adjustments'!$I$2,$B$14*N232*AI232,IF($B$3='Funding Weight Adjustments'!$F$2,$B$15*T232*AI232+$B$16*U232*AI232,IF($B$3='Funding Weight Adjustments'!$G$2,$B$15*T232*AI232+$B$16*U232*AI232))))))))))))</f>
        <v>0</v>
      </c>
      <c r="AN232" s="84">
        <f t="shared" si="99"/>
        <v>194.04990000000001</v>
      </c>
      <c r="AO232" s="84">
        <f t="shared" si="116"/>
        <v>3039.9200378236005</v>
      </c>
      <c r="AP232" s="84">
        <f t="shared" si="100"/>
        <v>1629.8542798840192</v>
      </c>
      <c r="AQ232" s="85">
        <f t="shared" si="101"/>
        <v>18669.646753285782</v>
      </c>
      <c r="AR232" s="86">
        <f t="shared" si="102"/>
        <v>1.8375636568194669</v>
      </c>
      <c r="AS232" s="85">
        <f>IF(AO232="-","-",IF($B$3='Funding Weight Adjustments'!$D$2,AI232*$E$14,IF($B$3='Funding Weight Adjustments'!$E$2,AP232*$E$14,IF($B$3='Funding Weight Adjustments'!$B$2,AI232*$E$14,IF(Simulation!$B$3='Funding Weight Adjustments'!$C$2,AP232*$E$14,IF($B$3='Funding Weight Adjustments'!$H$2,AI232*$E$14,IF($B$3='Funding Weight Adjustments'!$I$2,AP232*$E$14,IF($B$3='Funding Weight Adjustments'!$F$2,AI232*$E$14,IF(Simulation!$B$3='Funding Weight Adjustments'!$G$2,AP232*$E$14)))))))))</f>
        <v>3145618.7601761571</v>
      </c>
      <c r="AT232" s="85">
        <f t="shared" si="103"/>
        <v>1552354.9991967771</v>
      </c>
      <c r="AU232" s="85">
        <f t="shared" si="104"/>
        <v>0</v>
      </c>
      <c r="AV232" s="85">
        <f>IF(AO232="-","-",IF($B$3='Funding Weight Adjustments'!$D$2,AO232*$E$16,IF($B$3='Funding Weight Adjustments'!$E$2,AO232*$E$16,IF($B$3='Funding Weight Adjustments'!$B$2,AO232*$E$16,IF(Simulation!$B$3='Funding Weight Adjustments'!$C$2,AO232*$E$16,IF($B$3='Funding Weight Adjustments'!$H$2,AO232*$E$16,IF($B$3='Funding Weight Adjustments'!$I$2,AO232*$E$16,IF($B$3='Funding Weight Adjustments'!$F$2,AO232*$E$16,IF(Simulation!$B$3='Funding Weight Adjustments'!$G$2,AO232*$E$16)))))))))</f>
        <v>26161377.010772076</v>
      </c>
      <c r="AW232" s="85">
        <f t="shared" si="105"/>
        <v>30859350.77014501</v>
      </c>
      <c r="AX232" s="85">
        <f t="shared" si="106"/>
        <v>1703.8526905156364</v>
      </c>
      <c r="AY232" s="85">
        <f t="shared" si="107"/>
        <v>840.8470458984375</v>
      </c>
      <c r="AZ232" s="85">
        <f t="shared" si="108"/>
        <v>0</v>
      </c>
      <c r="BA232" s="85">
        <f t="shared" si="109"/>
        <v>14170.545131445513</v>
      </c>
      <c r="BB232" s="85">
        <f t="shared" si="110"/>
        <v>16715.244867859587</v>
      </c>
      <c r="BC232" s="85">
        <f t="shared" si="111"/>
        <v>-3518.8703665154135</v>
      </c>
      <c r="BD232" s="85">
        <f t="shared" si="112"/>
        <v>14683.727169287324</v>
      </c>
      <c r="BE232" s="86">
        <f t="shared" si="113"/>
        <v>1.445248737134579</v>
      </c>
    </row>
    <row r="233" spans="1:57" x14ac:dyDescent="0.3">
      <c r="A233" s="76" t="str">
        <f>'Data Export'!A210</f>
        <v>U056</v>
      </c>
      <c r="B233" s="76" t="str">
        <f>'Data Export'!B210</f>
        <v>Champlain Valley USD</v>
      </c>
      <c r="C233" s="76" t="str">
        <f>'Data Export'!C210</f>
        <v>14</v>
      </c>
      <c r="D233" s="76" t="str">
        <f>'Data Export'!D210</f>
        <v>Champlain Valley SD</v>
      </c>
      <c r="E233" s="77">
        <f>'Data Export'!E210</f>
        <v>4244.1899999999996</v>
      </c>
      <c r="F233" s="78">
        <f>'Data Export'!AU210</f>
        <v>9.1177423076831979E-2</v>
      </c>
      <c r="G233" s="78">
        <f>'Data Export'!AT210</f>
        <v>97</v>
      </c>
      <c r="H233" s="79">
        <f>'Data Export'!AR210</f>
        <v>420.65999999999997</v>
      </c>
      <c r="I233" s="79">
        <f t="shared" si="89"/>
        <v>1652.7871240234372</v>
      </c>
      <c r="J233" s="79">
        <f>'Data Export'!AV210</f>
        <v>863.854248046875</v>
      </c>
      <c r="K233" s="79">
        <f>'Data Export'!AW210</f>
        <v>1283.4686279296875</v>
      </c>
      <c r="L233" s="78">
        <f>'Data Export'!J210</f>
        <v>6.9285005331039429E-2</v>
      </c>
      <c r="M233" s="78">
        <f>'Data Export'!K210</f>
        <v>4.1274882853031158E-2</v>
      </c>
      <c r="N233" s="76">
        <f>'Data Export'!L210</f>
        <v>0</v>
      </c>
      <c r="O233" s="77">
        <f>'Data Export'!P210</f>
        <v>0</v>
      </c>
      <c r="P233" s="77">
        <f>'Data Export'!Q210</f>
        <v>0</v>
      </c>
      <c r="Q233" s="77">
        <f>'Data Export'!R210</f>
        <v>0</v>
      </c>
      <c r="R233" s="77">
        <f t="shared" si="114"/>
        <v>0</v>
      </c>
      <c r="S233" s="77">
        <f t="shared" si="115"/>
        <v>0</v>
      </c>
      <c r="T233" s="80">
        <f>'Data Export'!Z210</f>
        <v>0</v>
      </c>
      <c r="U233" s="80">
        <f>'Data Export'!AA210</f>
        <v>0</v>
      </c>
      <c r="V233" s="81">
        <f>'Data Export'!AH210</f>
        <v>75144760</v>
      </c>
      <c r="W233" s="81">
        <f t="shared" si="90"/>
        <v>75144759.995976552</v>
      </c>
      <c r="X233" s="81">
        <f>'Data Export'!AI210</f>
        <v>513.20556640625</v>
      </c>
      <c r="Y233" s="81">
        <f t="shared" si="91"/>
        <v>2178141.9328857418</v>
      </c>
      <c r="Z233" s="81">
        <f>'Data Export'!AJ210</f>
        <v>2972.9326171875</v>
      </c>
      <c r="AA233" s="81">
        <f t="shared" si="92"/>
        <v>12617690.884541014</v>
      </c>
      <c r="AB233" s="81">
        <f>'Data Export'!AO210</f>
        <v>0</v>
      </c>
      <c r="AC233" s="81">
        <f t="shared" si="93"/>
        <v>0</v>
      </c>
      <c r="AD233" s="77">
        <f>'Data Export'!AK210</f>
        <v>4346.8500000000004</v>
      </c>
      <c r="AE233" s="77">
        <f>'Data Export'!AL210</f>
        <v>4055.8300000000004</v>
      </c>
      <c r="AF233" s="81">
        <f>'Data Export'!AN210</f>
        <v>17705.32421875</v>
      </c>
      <c r="AG233" s="81">
        <f t="shared" si="94"/>
        <v>15416.590219865117</v>
      </c>
      <c r="AH233" s="80">
        <f t="shared" si="95"/>
        <v>1.5173809271520784</v>
      </c>
      <c r="AI233" s="83">
        <f>'Data Export'!AS210</f>
        <v>4220.7699999999995</v>
      </c>
      <c r="AJ233" s="84">
        <f t="shared" si="96"/>
        <v>4448.9938026367181</v>
      </c>
      <c r="AK233" s="84">
        <f t="shared" si="97"/>
        <v>1204.7739369213584</v>
      </c>
      <c r="AL233" s="84">
        <f t="shared" si="98"/>
        <v>153.26000000000002</v>
      </c>
      <c r="AM233" s="84">
        <f>IF($B$5="No",IF($B$3='Funding Weight Adjustments'!$D$2,$B$14*N233*AI233,IF($B$3='Funding Weight Adjustments'!$E$2,$B$14*N233*AI233,IF($B$3='Funding Weight Adjustments'!$B$2,$B$15*T233*AI233+$B$16*U233*AI233,IF($B$3='Funding Weight Adjustments'!$C$2,$B$15*T233*AI233+$B$16*U233*AI233,IF($B$3='Funding Weight Adjustments'!$H$2,$B$14*N233*AI233,IF($B$3='Funding Weight Adjustments'!$I$2,$B$14*N233*AI233,IF($B$3='Funding Weight Adjustments'!$F$2,$B$15*T233*AI233+$B$16*U233*AI233,IF($B$3='Funding Weight Adjustments'!$G$2,$B$15*T233*AI233+$B$16*U233*AI233)))))))),IF($B$5="Sparsity&lt;100",IF(R233=0,0,IF($B$3='Funding Weight Adjustments'!$D$2,$B$14*N233*AI233,IF($B$3='Funding Weight Adjustments'!$E$2,$B$14*N233*AI233,IF($B$3='Funding Weight Adjustments'!$B$2,$B$15*T233*AI233+$B$16*U233*AI233,IF($B$3='Funding Weight Adjustments'!$C$2,$B$15*T233*AI233+$B$16*U233*AI233,IF($B$3='Funding Weight Adjustments'!$H$2,$B$14*N233*AI233,IF($B$3='Funding Weight Adjustments'!$I$2,$B$14*N233*AI233,IF($B$3='Funding Weight Adjustments'!$F$2,$B$15*T233*AI233+$B$16*U233*AI233,IF($B$3='Funding Weight Adjustments'!$G$2,$B$15*T233*AI233+$B$16*U233*AI233))))))))),IF($B$5="Sparsity&lt;55",IF(S233=0,0,IF($B$3='Funding Weight Adjustments'!$D$2,$B$14*N233*AI233,IF($B$3='Funding Weight Adjustments'!$E$2,$B$14*N233*AI233,IF($B$3='Funding Weight Adjustments'!$B$2,$B$15*T233*AI233+$B$16*U233*AI233,IF($B$3='Funding Weight Adjustments'!$C$2,$B$15*T233*AI233+$B$16*U233*AI233,IF($B$3='Funding Weight Adjustments'!$H$2,$B$14*N233*AI233,IF($B$3='Funding Weight Adjustments'!$I$2,$B$14*N233*AI233,IF($B$3='Funding Weight Adjustments'!$F$2,$B$15*T233*AI233+$B$16*U233*AI233,IF($B$3='Funding Weight Adjustments'!$G$2,$B$15*T233*AI233+$B$16*U233*AI233))))))))))))</f>
        <v>0</v>
      </c>
      <c r="AN233" s="84">
        <f t="shared" si="99"/>
        <v>0</v>
      </c>
      <c r="AO233" s="84">
        <f t="shared" si="116"/>
        <v>5807.027739558077</v>
      </c>
      <c r="AP233" s="84">
        <f t="shared" si="100"/>
        <v>3113.4401224250764</v>
      </c>
      <c r="AQ233" s="85">
        <f t="shared" si="101"/>
        <v>20082.952185614169</v>
      </c>
      <c r="AR233" s="86">
        <f t="shared" si="102"/>
        <v>1.9766685222061191</v>
      </c>
      <c r="AS233" s="85">
        <f>IF(AO233="-","-",IF($B$3='Funding Weight Adjustments'!$D$2,AI233*$E$14,IF($B$3='Funding Weight Adjustments'!$E$2,AP233*$E$14,IF($B$3='Funding Weight Adjustments'!$B$2,AI233*$E$14,IF(Simulation!$B$3='Funding Weight Adjustments'!$C$2,AP233*$E$14,IF($B$3='Funding Weight Adjustments'!$H$2,AI233*$E$14,IF($B$3='Funding Weight Adjustments'!$I$2,AP233*$E$14,IF($B$3='Funding Weight Adjustments'!$F$2,AI233*$E$14,IF(Simulation!$B$3='Funding Weight Adjustments'!$G$2,AP233*$E$14)))))))))</f>
        <v>6008939.4362803977</v>
      </c>
      <c r="AT233" s="85">
        <f t="shared" si="103"/>
        <v>2178141.9328857418</v>
      </c>
      <c r="AU233" s="85">
        <f t="shared" si="104"/>
        <v>0</v>
      </c>
      <c r="AV233" s="85">
        <f>IF(AO233="-","-",IF($B$3='Funding Weight Adjustments'!$D$2,AO233*$E$16,IF($B$3='Funding Weight Adjustments'!$E$2,AO233*$E$16,IF($B$3='Funding Weight Adjustments'!$B$2,AO233*$E$16,IF(Simulation!$B$3='Funding Weight Adjustments'!$C$2,AO233*$E$16,IF($B$3='Funding Weight Adjustments'!$H$2,AO233*$E$16,IF($B$3='Funding Weight Adjustments'!$I$2,AO233*$E$16,IF($B$3='Funding Weight Adjustments'!$F$2,AO233*$E$16,IF(Simulation!$B$3='Funding Weight Adjustments'!$G$2,AO233*$E$16)))))))))</f>
        <v>49974946.747400589</v>
      </c>
      <c r="AW233" s="85">
        <f t="shared" si="105"/>
        <v>58162028.116566733</v>
      </c>
      <c r="AX233" s="85">
        <f t="shared" si="106"/>
        <v>1415.8035894435448</v>
      </c>
      <c r="AY233" s="85">
        <f t="shared" si="107"/>
        <v>513.20556640625</v>
      </c>
      <c r="AZ233" s="85">
        <f t="shared" si="108"/>
        <v>0</v>
      </c>
      <c r="BA233" s="85">
        <f t="shared" si="109"/>
        <v>11774.907991254066</v>
      </c>
      <c r="BB233" s="85">
        <f t="shared" si="110"/>
        <v>13703.917147103861</v>
      </c>
      <c r="BC233" s="85">
        <f t="shared" si="111"/>
        <v>-4001.4070716461392</v>
      </c>
      <c r="BD233" s="85">
        <f t="shared" si="112"/>
        <v>14628.300349823647</v>
      </c>
      <c r="BE233" s="86">
        <f t="shared" si="113"/>
        <v>1.4397933415180755</v>
      </c>
    </row>
    <row r="234" spans="1:57" x14ac:dyDescent="0.3">
      <c r="A234" s="76" t="str">
        <f>'Data Export'!A211</f>
        <v>U057</v>
      </c>
      <c r="B234" s="76" t="str">
        <f>'Data Export'!B211</f>
        <v>Maple Run USD</v>
      </c>
      <c r="C234" s="76" t="str">
        <f>'Data Export'!C211</f>
        <v>23</v>
      </c>
      <c r="D234" s="76" t="str">
        <f>'Data Export'!D211</f>
        <v>Maple Run USD</v>
      </c>
      <c r="E234" s="77">
        <f>'Data Export'!E211</f>
        <v>2514.09</v>
      </c>
      <c r="F234" s="78">
        <f>'Data Export'!AU211</f>
        <v>0.23702907541431903</v>
      </c>
      <c r="G234" s="78">
        <f>'Data Export'!AT211</f>
        <v>20</v>
      </c>
      <c r="H234" s="79">
        <f>'Data Export'!AR211</f>
        <v>237.19</v>
      </c>
      <c r="I234" s="79">
        <f t="shared" si="89"/>
        <v>1037.7339355468748</v>
      </c>
      <c r="J234" s="79">
        <f>'Data Export'!AV211</f>
        <v>479.27349853515625</v>
      </c>
      <c r="K234" s="79">
        <f>'Data Export'!AW211</f>
        <v>790.94256591796875</v>
      </c>
      <c r="L234" s="78">
        <f>'Data Export'!J211</f>
        <v>0.12677654623985291</v>
      </c>
      <c r="M234" s="78">
        <f>'Data Export'!K211</f>
        <v>6.8278767168521881E-2</v>
      </c>
      <c r="N234" s="76">
        <f>'Data Export'!L211</f>
        <v>0</v>
      </c>
      <c r="O234" s="77">
        <f>'Data Export'!P211</f>
        <v>0</v>
      </c>
      <c r="P234" s="77">
        <f>'Data Export'!Q211</f>
        <v>0</v>
      </c>
      <c r="Q234" s="77">
        <f>'Data Export'!R211</f>
        <v>0</v>
      </c>
      <c r="R234" s="77">
        <f t="shared" si="114"/>
        <v>0</v>
      </c>
      <c r="S234" s="77">
        <f t="shared" si="115"/>
        <v>0</v>
      </c>
      <c r="T234" s="80">
        <f>'Data Export'!Z211</f>
        <v>0</v>
      </c>
      <c r="U234" s="80">
        <f>'Data Export'!AA211</f>
        <v>9.2489823698997498E-2</v>
      </c>
      <c r="V234" s="81">
        <f>'Data Export'!AH211</f>
        <v>52897508</v>
      </c>
      <c r="W234" s="81">
        <f t="shared" si="90"/>
        <v>52897509.321386725</v>
      </c>
      <c r="X234" s="81">
        <f>'Data Export'!AI211</f>
        <v>1445.2557373046875</v>
      </c>
      <c r="Y234" s="81">
        <f t="shared" si="91"/>
        <v>3633502.996600342</v>
      </c>
      <c r="Z234" s="81">
        <f>'Data Export'!AJ211</f>
        <v>5944.60546875</v>
      </c>
      <c r="AA234" s="81">
        <f t="shared" si="92"/>
        <v>14945273.162929688</v>
      </c>
      <c r="AB234" s="81">
        <f>'Data Export'!AO211</f>
        <v>0</v>
      </c>
      <c r="AC234" s="81">
        <f t="shared" si="93"/>
        <v>0</v>
      </c>
      <c r="AD234" s="77">
        <f>'Data Export'!AK211</f>
        <v>2710.5</v>
      </c>
      <c r="AE234" s="77">
        <f>'Data Export'!AL211</f>
        <v>2529.0299999999997</v>
      </c>
      <c r="AF234" s="81">
        <f>'Data Export'!AN211</f>
        <v>21040.419921875</v>
      </c>
      <c r="AG234" s="81">
        <f t="shared" si="94"/>
        <v>15006.637390010021</v>
      </c>
      <c r="AH234" s="80">
        <f t="shared" si="95"/>
        <v>1.4770312391742146</v>
      </c>
      <c r="AI234" s="83">
        <f>'Data Export'!AS211</f>
        <v>2545.14</v>
      </c>
      <c r="AJ234" s="84">
        <f t="shared" si="96"/>
        <v>2685.4788178466797</v>
      </c>
      <c r="AK234" s="84">
        <f t="shared" si="97"/>
        <v>1890.5135868796431</v>
      </c>
      <c r="AL234" s="84">
        <f t="shared" si="98"/>
        <v>31.6</v>
      </c>
      <c r="AM234" s="84">
        <f>IF($B$5="No",IF($B$3='Funding Weight Adjustments'!$D$2,$B$14*N234*AI234,IF($B$3='Funding Weight Adjustments'!$E$2,$B$14*N234*AI234,IF($B$3='Funding Weight Adjustments'!$B$2,$B$15*T234*AI234+$B$16*U234*AI234,IF($B$3='Funding Weight Adjustments'!$C$2,$B$15*T234*AI234+$B$16*U234*AI234,IF($B$3='Funding Weight Adjustments'!$H$2,$B$14*N234*AI234,IF($B$3='Funding Weight Adjustments'!$I$2,$B$14*N234*AI234,IF($B$3='Funding Weight Adjustments'!$F$2,$B$15*T234*AI234+$B$16*U234*AI234,IF($B$3='Funding Weight Adjustments'!$G$2,$B$15*T234*AI234+$B$16*U234*AI234)))))))),IF($B$5="Sparsity&lt;100",IF(R234=0,0,IF($B$3='Funding Weight Adjustments'!$D$2,$B$14*N234*AI234,IF($B$3='Funding Weight Adjustments'!$E$2,$B$14*N234*AI234,IF($B$3='Funding Weight Adjustments'!$B$2,$B$15*T234*AI234+$B$16*U234*AI234,IF($B$3='Funding Weight Adjustments'!$C$2,$B$15*T234*AI234+$B$16*U234*AI234,IF($B$3='Funding Weight Adjustments'!$H$2,$B$14*N234*AI234,IF($B$3='Funding Weight Adjustments'!$I$2,$B$14*N234*AI234,IF($B$3='Funding Weight Adjustments'!$F$2,$B$15*T234*AI234+$B$16*U234*AI234,IF($B$3='Funding Weight Adjustments'!$G$2,$B$15*T234*AI234+$B$16*U234*AI234))))))))),IF($B$5="Sparsity&lt;55",IF(S234=0,0,IF($B$3='Funding Weight Adjustments'!$D$2,$B$14*N234*AI234,IF($B$3='Funding Weight Adjustments'!$E$2,$B$14*N234*AI234,IF($B$3='Funding Weight Adjustments'!$B$2,$B$15*T234*AI234+$B$16*U234*AI234,IF($B$3='Funding Weight Adjustments'!$C$2,$B$15*T234*AI234+$B$16*U234*AI234,IF($B$3='Funding Weight Adjustments'!$H$2,$B$14*N234*AI234,IF($B$3='Funding Weight Adjustments'!$I$2,$B$14*N234*AI234,IF($B$3='Funding Weight Adjustments'!$F$2,$B$15*T234*AI234+$B$16*U234*AI234,IF($B$3='Funding Weight Adjustments'!$G$2,$B$15*T234*AI234+$B$16*U234*AI234))))))))))))</f>
        <v>0</v>
      </c>
      <c r="AN234" s="84">
        <f t="shared" si="99"/>
        <v>0</v>
      </c>
      <c r="AO234" s="84">
        <f t="shared" si="116"/>
        <v>4607.5924047263234</v>
      </c>
      <c r="AP234" s="84">
        <f t="shared" si="100"/>
        <v>2470.3624132761051</v>
      </c>
      <c r="AQ234" s="85">
        <f t="shared" si="101"/>
        <v>15363.023641590369</v>
      </c>
      <c r="AR234" s="86">
        <f t="shared" si="102"/>
        <v>1.5121086261407843</v>
      </c>
      <c r="AS234" s="85">
        <f>IF(AO234="-","-",IF($B$3='Funding Weight Adjustments'!$D$2,AI234*$E$14,IF($B$3='Funding Weight Adjustments'!$E$2,AP234*$E$14,IF($B$3='Funding Weight Adjustments'!$B$2,AI234*$E$14,IF(Simulation!$B$3='Funding Weight Adjustments'!$C$2,AP234*$E$14,IF($B$3='Funding Weight Adjustments'!$H$2,AI234*$E$14,IF($B$3='Funding Weight Adjustments'!$I$2,AP234*$E$14,IF($B$3='Funding Weight Adjustments'!$F$2,AI234*$E$14,IF(Simulation!$B$3='Funding Weight Adjustments'!$G$2,AP234*$E$14)))))))))</f>
        <v>4767799.4576228829</v>
      </c>
      <c r="AT234" s="85">
        <f t="shared" si="103"/>
        <v>3633502.996600342</v>
      </c>
      <c r="AU234" s="85">
        <f t="shared" si="104"/>
        <v>0</v>
      </c>
      <c r="AV234" s="85">
        <f>IF(AO234="-","-",IF($B$3='Funding Weight Adjustments'!$D$2,AO234*$E$16,IF($B$3='Funding Weight Adjustments'!$E$2,AO234*$E$16,IF($B$3='Funding Weight Adjustments'!$B$2,AO234*$E$16,IF(Simulation!$B$3='Funding Weight Adjustments'!$C$2,AO234*$E$16,IF($B$3='Funding Weight Adjustments'!$H$2,AO234*$E$16,IF($B$3='Funding Weight Adjustments'!$I$2,AO234*$E$16,IF($B$3='Funding Weight Adjustments'!$F$2,AO234*$E$16,IF(Simulation!$B$3='Funding Weight Adjustments'!$G$2,AO234*$E$16)))))))))</f>
        <v>39652675.238890603</v>
      </c>
      <c r="AW234" s="85">
        <f t="shared" si="105"/>
        <v>48053977.693113826</v>
      </c>
      <c r="AX234" s="85">
        <f t="shared" si="106"/>
        <v>1896.4314951425297</v>
      </c>
      <c r="AY234" s="85">
        <f t="shared" si="107"/>
        <v>1445.2557373046875</v>
      </c>
      <c r="AZ234" s="85">
        <f t="shared" si="108"/>
        <v>0</v>
      </c>
      <c r="BA234" s="85">
        <f t="shared" si="109"/>
        <v>15772.178099785848</v>
      </c>
      <c r="BB234" s="85">
        <f t="shared" si="110"/>
        <v>19113.865332233065</v>
      </c>
      <c r="BC234" s="85">
        <f t="shared" si="111"/>
        <v>-1926.5545896419353</v>
      </c>
      <c r="BD234" s="85">
        <f t="shared" si="112"/>
        <v>13402.367341833287</v>
      </c>
      <c r="BE234" s="86">
        <f t="shared" si="113"/>
        <v>1.3191306438812291</v>
      </c>
    </row>
    <row r="235" spans="1:57" x14ac:dyDescent="0.3">
      <c r="A235" s="76" t="str">
        <f>'Data Export'!A212</f>
        <v>U058A</v>
      </c>
      <c r="B235" s="76" t="str">
        <f>'Data Export'!B212</f>
        <v>Lamoille North MUSD</v>
      </c>
      <c r="C235" s="76" t="str">
        <f>'Data Export'!C212</f>
        <v>25</v>
      </c>
      <c r="D235" s="76" t="str">
        <f>'Data Export'!D212</f>
        <v>Lamoille North SU</v>
      </c>
      <c r="E235" s="77">
        <f>'Data Export'!E212</f>
        <v>741.81999999999994</v>
      </c>
      <c r="F235" s="78">
        <f>'Data Export'!AU212</f>
        <v>0.26016826850453167</v>
      </c>
      <c r="G235" s="78">
        <f>'Data Export'!AT212</f>
        <v>1.19</v>
      </c>
      <c r="H235" s="79">
        <f>'Data Export'!AR212</f>
        <v>120.46000000000001</v>
      </c>
      <c r="I235" s="79">
        <f t="shared" si="89"/>
        <v>538.82043121337892</v>
      </c>
      <c r="J235" s="79">
        <f>'Data Export'!AV212</f>
        <v>82.159568786621094</v>
      </c>
      <c r="K235" s="79">
        <f>'Data Export'!AW212</f>
        <v>0</v>
      </c>
      <c r="L235" s="78">
        <f>'Data Export'!J212</f>
        <v>8.6645163595676422E-2</v>
      </c>
      <c r="M235" s="78">
        <f>'Data Export'!K212</f>
        <v>9.2637337744235992E-2</v>
      </c>
      <c r="N235" s="76">
        <f>'Data Export'!L212</f>
        <v>0</v>
      </c>
      <c r="O235" s="77">
        <f>'Data Export'!P212</f>
        <v>0</v>
      </c>
      <c r="P235" s="77">
        <f>'Data Export'!Q212</f>
        <v>1</v>
      </c>
      <c r="Q235" s="77">
        <f>'Data Export'!R212</f>
        <v>0</v>
      </c>
      <c r="R235" s="77">
        <f t="shared" si="114"/>
        <v>1</v>
      </c>
      <c r="S235" s="77">
        <f t="shared" si="115"/>
        <v>1</v>
      </c>
      <c r="T235" s="80">
        <f>'Data Export'!Z212</f>
        <v>0.12432432174682617</v>
      </c>
      <c r="U235" s="80">
        <f>'Data Export'!AA212</f>
        <v>0.49459460377693176</v>
      </c>
      <c r="V235" s="81">
        <f>'Data Export'!AH212</f>
        <v>12590679</v>
      </c>
      <c r="W235" s="81">
        <f t="shared" si="90"/>
        <v>12858361.600742185</v>
      </c>
      <c r="X235" s="81">
        <f>'Data Export'!AI212</f>
        <v>1307.993896484375</v>
      </c>
      <c r="Y235" s="81">
        <f t="shared" si="91"/>
        <v>970296.032290039</v>
      </c>
      <c r="Z235" s="81">
        <f>'Data Export'!AJ212</f>
        <v>2986.896484375</v>
      </c>
      <c r="AA235" s="81">
        <f t="shared" si="92"/>
        <v>2215739.5500390623</v>
      </c>
      <c r="AB235" s="81">
        <f>'Data Export'!AO212</f>
        <v>360.84494018554688</v>
      </c>
      <c r="AC235" s="81">
        <f t="shared" si="93"/>
        <v>267681.99352844234</v>
      </c>
      <c r="AD235" s="77">
        <f>'Data Export'!AK212</f>
        <v>720.37</v>
      </c>
      <c r="AE235" s="77">
        <f>'Data Export'!AL212</f>
        <v>672.13</v>
      </c>
      <c r="AF235" s="81">
        <f>'Data Export'!AN212</f>
        <v>17333.533203125</v>
      </c>
      <c r="AG235" s="81">
        <f t="shared" si="94"/>
        <v>15834.17203621788</v>
      </c>
      <c r="AH235" s="80">
        <f t="shared" si="95"/>
        <v>1.5584814996277441</v>
      </c>
      <c r="AI235" s="83">
        <f>'Data Export'!AS212</f>
        <v>741.44</v>
      </c>
      <c r="AJ235" s="84">
        <f t="shared" si="96"/>
        <v>695.28830082092293</v>
      </c>
      <c r="AK235" s="84">
        <f t="shared" si="97"/>
        <v>537.24910140803127</v>
      </c>
      <c r="AL235" s="84">
        <f t="shared" si="98"/>
        <v>1.8802000000000001</v>
      </c>
      <c r="AM235" s="84">
        <f>IF($B$5="No",IF($B$3='Funding Weight Adjustments'!$D$2,$B$14*N235*AI235,IF($B$3='Funding Weight Adjustments'!$E$2,$B$14*N235*AI235,IF($B$3='Funding Weight Adjustments'!$B$2,$B$15*T235*AI235+$B$16*U235*AI235,IF($B$3='Funding Weight Adjustments'!$C$2,$B$15*T235*AI235+$B$16*U235*AI235,IF($B$3='Funding Weight Adjustments'!$H$2,$B$14*N235*AI235,IF($B$3='Funding Weight Adjustments'!$I$2,$B$14*N235*AI235,IF($B$3='Funding Weight Adjustments'!$F$2,$B$15*T235*AI235+$B$16*U235*AI235,IF($B$3='Funding Weight Adjustments'!$G$2,$B$15*T235*AI235+$B$16*U235*AI235)))))))),IF($B$5="Sparsity&lt;100",IF(R235=0,0,IF($B$3='Funding Weight Adjustments'!$D$2,$B$14*N235*AI235,IF($B$3='Funding Weight Adjustments'!$E$2,$B$14*N235*AI235,IF($B$3='Funding Weight Adjustments'!$B$2,$B$15*T235*AI235+$B$16*U235*AI235,IF($B$3='Funding Weight Adjustments'!$C$2,$B$15*T235*AI235+$B$16*U235*AI235,IF($B$3='Funding Weight Adjustments'!$H$2,$B$14*N235*AI235,IF($B$3='Funding Weight Adjustments'!$I$2,$B$14*N235*AI235,IF($B$3='Funding Weight Adjustments'!$F$2,$B$15*T235*AI235+$B$16*U235*AI235,IF($B$3='Funding Weight Adjustments'!$G$2,$B$15*T235*AI235+$B$16*U235*AI235))))))))),IF($B$5="Sparsity&lt;55",IF(S235=0,0,IF($B$3='Funding Weight Adjustments'!$D$2,$B$14*N235*AI235,IF($B$3='Funding Weight Adjustments'!$E$2,$B$14*N235*AI235,IF($B$3='Funding Weight Adjustments'!$B$2,$B$15*T235*AI235+$B$16*U235*AI235,IF($B$3='Funding Weight Adjustments'!$C$2,$B$15*T235*AI235+$B$16*U235*AI235,IF($B$3='Funding Weight Adjustments'!$H$2,$B$14*N235*AI235,IF($B$3='Funding Weight Adjustments'!$I$2,$B$14*N235*AI235,IF($B$3='Funding Weight Adjustments'!$F$2,$B$15*T235*AI235+$B$16*U235*AI235,IF($B$3='Funding Weight Adjustments'!$G$2,$B$15*T235*AI235+$B$16*U235*AI235))))))))))))</f>
        <v>67.972013293075563</v>
      </c>
      <c r="AN235" s="84">
        <f t="shared" si="99"/>
        <v>126.04480000000002</v>
      </c>
      <c r="AO235" s="84">
        <f t="shared" si="116"/>
        <v>1428.4344155220301</v>
      </c>
      <c r="AP235" s="84">
        <f t="shared" si="100"/>
        <v>765.85565301218128</v>
      </c>
      <c r="AQ235" s="85">
        <f t="shared" si="101"/>
        <v>13896.381137678758</v>
      </c>
      <c r="AR235" s="86">
        <f t="shared" si="102"/>
        <v>1.3677540489841298</v>
      </c>
      <c r="AS235" s="85">
        <f>IF(AO235="-","-",IF($B$3='Funding Weight Adjustments'!$D$2,AI235*$E$14,IF($B$3='Funding Weight Adjustments'!$E$2,AP235*$E$14,IF($B$3='Funding Weight Adjustments'!$B$2,AI235*$E$14,IF(Simulation!$B$3='Funding Weight Adjustments'!$C$2,AP235*$E$14,IF($B$3='Funding Weight Adjustments'!$H$2,AI235*$E$14,IF($B$3='Funding Weight Adjustments'!$I$2,AP235*$E$14,IF($B$3='Funding Weight Adjustments'!$F$2,AI235*$E$14,IF(Simulation!$B$3='Funding Weight Adjustments'!$G$2,AP235*$E$14)))))))))</f>
        <v>1478101.4103135099</v>
      </c>
      <c r="AT235" s="85">
        <f t="shared" si="103"/>
        <v>970296.032290039</v>
      </c>
      <c r="AU235" s="85">
        <f t="shared" si="104"/>
        <v>267681.99352844234</v>
      </c>
      <c r="AV235" s="85">
        <f>IF(AO235="-","-",IF($B$3='Funding Weight Adjustments'!$D$2,AO235*$E$16,IF($B$3='Funding Weight Adjustments'!$E$2,AO235*$E$16,IF($B$3='Funding Weight Adjustments'!$B$2,AO235*$E$16,IF(Simulation!$B$3='Funding Weight Adjustments'!$C$2,AO235*$E$16,IF($B$3='Funding Weight Adjustments'!$H$2,AO235*$E$16,IF($B$3='Funding Weight Adjustments'!$I$2,AO235*$E$16,IF($B$3='Funding Weight Adjustments'!$F$2,AO235*$E$16,IF(Simulation!$B$3='Funding Weight Adjustments'!$G$2,AO235*$E$16)))))))))</f>
        <v>12293024.426520186</v>
      </c>
      <c r="AW235" s="85">
        <f t="shared" si="105"/>
        <v>15009103.862652177</v>
      </c>
      <c r="AX235" s="85">
        <f t="shared" si="106"/>
        <v>1992.5337822025695</v>
      </c>
      <c r="AY235" s="85">
        <f t="shared" si="107"/>
        <v>1307.993896484375</v>
      </c>
      <c r="AZ235" s="85">
        <f t="shared" si="108"/>
        <v>360.84494018554688</v>
      </c>
      <c r="BA235" s="85">
        <f t="shared" si="109"/>
        <v>16571.438390067924</v>
      </c>
      <c r="BB235" s="85">
        <f t="shared" si="110"/>
        <v>20232.811008940414</v>
      </c>
      <c r="BC235" s="85">
        <f t="shared" si="111"/>
        <v>2899.2778058154145</v>
      </c>
      <c r="BD235" s="85">
        <f t="shared" si="112"/>
        <v>16704.667860445537</v>
      </c>
      <c r="BE235" s="86">
        <f t="shared" si="113"/>
        <v>1.6441602224847971</v>
      </c>
    </row>
    <row r="236" spans="1:57" x14ac:dyDescent="0.3">
      <c r="A236" s="76" t="str">
        <f>'Data Export'!A213</f>
        <v>U058B</v>
      </c>
      <c r="B236" s="76" t="str">
        <f>'Data Export'!B213</f>
        <v>Lamoille North MUSD</v>
      </c>
      <c r="C236" s="76" t="str">
        <f>'Data Export'!C213</f>
        <v>25</v>
      </c>
      <c r="D236" s="76" t="str">
        <f>'Data Export'!D213</f>
        <v>Lamoille North SU</v>
      </c>
      <c r="E236" s="77">
        <f>'Data Export'!E213</f>
        <v>683.05000000000007</v>
      </c>
      <c r="F236" s="78">
        <f>'Data Export'!AU213</f>
        <v>0.2354095369310554</v>
      </c>
      <c r="G236" s="78">
        <f>'Data Export'!AT213</f>
        <v>0.81</v>
      </c>
      <c r="H236" s="79">
        <f>'Data Export'!AR213</f>
        <v>0</v>
      </c>
      <c r="I236" s="79">
        <f t="shared" si="89"/>
        <v>-1.3427734302240424E-5</v>
      </c>
      <c r="J236" s="79">
        <f>'Data Export'!AV213</f>
        <v>272.56198120117188</v>
      </c>
      <c r="K236" s="79">
        <f>'Data Export'!AW213</f>
        <v>435.1080322265625</v>
      </c>
      <c r="L236" s="78">
        <f>'Data Export'!J213</f>
        <v>0.13924005627632141</v>
      </c>
      <c r="M236" s="78">
        <f>'Data Export'!K213</f>
        <v>4.7925662249326706E-2</v>
      </c>
      <c r="N236" s="76">
        <f>'Data Export'!L213</f>
        <v>0</v>
      </c>
      <c r="O236" s="77">
        <f>'Data Export'!P213</f>
        <v>0</v>
      </c>
      <c r="P236" s="77">
        <f>'Data Export'!Q213</f>
        <v>1</v>
      </c>
      <c r="Q236" s="77">
        <f>'Data Export'!R213</f>
        <v>0</v>
      </c>
      <c r="R236" s="77">
        <f t="shared" si="114"/>
        <v>1</v>
      </c>
      <c r="S236" s="77">
        <f t="shared" si="115"/>
        <v>1</v>
      </c>
      <c r="T236" s="80">
        <f>'Data Export'!Z213</f>
        <v>0</v>
      </c>
      <c r="U236" s="80">
        <f>'Data Export'!AA213</f>
        <v>0</v>
      </c>
      <c r="V236" s="81">
        <f>'Data Export'!AH213</f>
        <v>16666520</v>
      </c>
      <c r="W236" s="81">
        <f t="shared" si="90"/>
        <v>16935533.695507813</v>
      </c>
      <c r="X236" s="81">
        <f>'Data Export'!AI213</f>
        <v>221.25173950195313</v>
      </c>
      <c r="Y236" s="81">
        <f t="shared" si="91"/>
        <v>151126.00066680909</v>
      </c>
      <c r="Z236" s="81">
        <f>'Data Export'!AJ213</f>
        <v>6679.90234375</v>
      </c>
      <c r="AA236" s="81">
        <f t="shared" si="92"/>
        <v>4562707.2958984375</v>
      </c>
      <c r="AB236" s="81">
        <f>'Data Export'!AO213</f>
        <v>393.84085083007813</v>
      </c>
      <c r="AC236" s="81">
        <f t="shared" si="93"/>
        <v>269012.99315948487</v>
      </c>
      <c r="AD236" s="77">
        <f>'Data Export'!AK213</f>
        <v>846.97</v>
      </c>
      <c r="AE236" s="77">
        <f>'Data Export'!AL213</f>
        <v>790.27</v>
      </c>
      <c r="AF236" s="81">
        <f>'Data Export'!AN213</f>
        <v>24793.98828125</v>
      </c>
      <c r="AG236" s="81">
        <f t="shared" si="94"/>
        <v>15656.454628936155</v>
      </c>
      <c r="AH236" s="80">
        <f t="shared" si="95"/>
        <v>1.5409896288322988</v>
      </c>
      <c r="AI236" s="83">
        <f>'Data Export'!AS213</f>
        <v>707.67000000000007</v>
      </c>
      <c r="AJ236" s="84">
        <f t="shared" si="96"/>
        <v>857.38086212158214</v>
      </c>
      <c r="AK236" s="84">
        <f t="shared" si="97"/>
        <v>599.45182622500442</v>
      </c>
      <c r="AL236" s="84">
        <f t="shared" si="98"/>
        <v>1.2798</v>
      </c>
      <c r="AM236" s="84">
        <f>IF($B$5="No",IF($B$3='Funding Weight Adjustments'!$D$2,$B$14*N236*AI236,IF($B$3='Funding Weight Adjustments'!$E$2,$B$14*N236*AI236,IF($B$3='Funding Weight Adjustments'!$B$2,$B$15*T236*AI236+$B$16*U236*AI236,IF($B$3='Funding Weight Adjustments'!$C$2,$B$15*T236*AI236+$B$16*U236*AI236,IF($B$3='Funding Weight Adjustments'!$H$2,$B$14*N236*AI236,IF($B$3='Funding Weight Adjustments'!$I$2,$B$14*N236*AI236,IF($B$3='Funding Weight Adjustments'!$F$2,$B$15*T236*AI236+$B$16*U236*AI236,IF($B$3='Funding Weight Adjustments'!$G$2,$B$15*T236*AI236+$B$16*U236*AI236)))))))),IF($B$5="Sparsity&lt;100",IF(R236=0,0,IF($B$3='Funding Weight Adjustments'!$D$2,$B$14*N236*AI236,IF($B$3='Funding Weight Adjustments'!$E$2,$B$14*N236*AI236,IF($B$3='Funding Weight Adjustments'!$B$2,$B$15*T236*AI236+$B$16*U236*AI236,IF($B$3='Funding Weight Adjustments'!$C$2,$B$15*T236*AI236+$B$16*U236*AI236,IF($B$3='Funding Weight Adjustments'!$H$2,$B$14*N236*AI236,IF($B$3='Funding Weight Adjustments'!$I$2,$B$14*N236*AI236,IF($B$3='Funding Weight Adjustments'!$F$2,$B$15*T236*AI236+$B$16*U236*AI236,IF($B$3='Funding Weight Adjustments'!$G$2,$B$15*T236*AI236+$B$16*U236*AI236))))))))),IF($B$5="Sparsity&lt;55",IF(S236=0,0,IF($B$3='Funding Weight Adjustments'!$D$2,$B$14*N236*AI236,IF($B$3='Funding Weight Adjustments'!$E$2,$B$14*N236*AI236,IF($B$3='Funding Weight Adjustments'!$B$2,$B$15*T236*AI236+$B$16*U236*AI236,IF($B$3='Funding Weight Adjustments'!$C$2,$B$15*T236*AI236+$B$16*U236*AI236,IF($B$3='Funding Weight Adjustments'!$H$2,$B$14*N236*AI236,IF($B$3='Funding Weight Adjustments'!$I$2,$B$14*N236*AI236,IF($B$3='Funding Weight Adjustments'!$F$2,$B$15*T236*AI236+$B$16*U236*AI236,IF($B$3='Funding Weight Adjustments'!$G$2,$B$15*T236*AI236+$B$16*U236*AI236))))))))))))</f>
        <v>0</v>
      </c>
      <c r="AN236" s="84">
        <f t="shared" si="99"/>
        <v>120.30390000000003</v>
      </c>
      <c r="AO236" s="84">
        <f t="shared" si="116"/>
        <v>1578.4163883465867</v>
      </c>
      <c r="AP236" s="84">
        <f t="shared" si="100"/>
        <v>846.26854455934279</v>
      </c>
      <c r="AQ236" s="85">
        <f t="shared" si="101"/>
        <v>14620.449358722157</v>
      </c>
      <c r="AR236" s="86">
        <f t="shared" si="102"/>
        <v>1.4390206061734407</v>
      </c>
      <c r="AS236" s="85">
        <f>IF(AO236="-","-",IF($B$3='Funding Weight Adjustments'!$D$2,AI236*$E$14,IF($B$3='Funding Weight Adjustments'!$E$2,AP236*$E$14,IF($B$3='Funding Weight Adjustments'!$B$2,AI236*$E$14,IF(Simulation!$B$3='Funding Weight Adjustments'!$C$2,AP236*$E$14,IF($B$3='Funding Weight Adjustments'!$H$2,AI236*$E$14,IF($B$3='Funding Weight Adjustments'!$I$2,AP236*$E$14,IF($B$3='Funding Weight Adjustments'!$F$2,AI236*$E$14,IF(Simulation!$B$3='Funding Weight Adjustments'!$G$2,AP236*$E$14)))))))))</f>
        <v>1633298.2909995315</v>
      </c>
      <c r="AT236" s="85">
        <f t="shared" si="103"/>
        <v>151126.00066680909</v>
      </c>
      <c r="AU236" s="85">
        <f t="shared" si="104"/>
        <v>269012.99315948487</v>
      </c>
      <c r="AV236" s="85">
        <f>IF(AO236="-","-",IF($B$3='Funding Weight Adjustments'!$D$2,AO236*$E$16,IF($B$3='Funding Weight Adjustments'!$E$2,AO236*$E$16,IF($B$3='Funding Weight Adjustments'!$B$2,AO236*$E$16,IF(Simulation!$B$3='Funding Weight Adjustments'!$C$2,AO236*$E$16,IF($B$3='Funding Weight Adjustments'!$H$2,AO236*$E$16,IF($B$3='Funding Weight Adjustments'!$I$2,AO236*$E$16,IF($B$3='Funding Weight Adjustments'!$F$2,AO236*$E$16,IF(Simulation!$B$3='Funding Weight Adjustments'!$G$2,AO236*$E$16)))))))))</f>
        <v>13583760.65874416</v>
      </c>
      <c r="AW236" s="85">
        <f t="shared" si="105"/>
        <v>15637197.943569986</v>
      </c>
      <c r="AX236" s="85">
        <f t="shared" si="106"/>
        <v>2391.1840875478097</v>
      </c>
      <c r="AY236" s="85">
        <f t="shared" si="107"/>
        <v>221.25173950195313</v>
      </c>
      <c r="AZ236" s="85">
        <f t="shared" si="108"/>
        <v>393.84085083007813</v>
      </c>
      <c r="BA236" s="85">
        <f t="shared" si="109"/>
        <v>19886.919930816424</v>
      </c>
      <c r="BB236" s="85">
        <f t="shared" si="110"/>
        <v>22893.196608696268</v>
      </c>
      <c r="BC236" s="85">
        <f t="shared" si="111"/>
        <v>-1900.7916725537325</v>
      </c>
      <c r="BD236" s="85">
        <f t="shared" si="112"/>
        <v>13086.26052435649</v>
      </c>
      <c r="BE236" s="86">
        <f t="shared" si="113"/>
        <v>1.2880177681453238</v>
      </c>
    </row>
    <row r="237" spans="1:57" x14ac:dyDescent="0.3">
      <c r="A237" s="76" t="str">
        <f>'Data Export'!A214</f>
        <v>U059</v>
      </c>
      <c r="B237" s="76" t="str">
        <f>'Data Export'!B214</f>
        <v>Orange Southwest USD</v>
      </c>
      <c r="C237" s="76" t="str">
        <f>'Data Export'!C214</f>
        <v>28</v>
      </c>
      <c r="D237" s="76" t="str">
        <f>'Data Export'!D214</f>
        <v>Orange Southwest USD</v>
      </c>
      <c r="E237" s="77">
        <f>'Data Export'!E214</f>
        <v>829.31</v>
      </c>
      <c r="F237" s="78">
        <f>'Data Export'!AU214</f>
        <v>0.27787208316366863</v>
      </c>
      <c r="G237" s="78">
        <f>'Data Export'!AT214</f>
        <v>4</v>
      </c>
      <c r="H237" s="79">
        <f>'Data Export'!AR214</f>
        <v>21</v>
      </c>
      <c r="I237" s="79">
        <f t="shared" si="89"/>
        <v>391.06807373046877</v>
      </c>
      <c r="J237" s="79">
        <f>'Data Export'!AV214</f>
        <v>183.36041259765625</v>
      </c>
      <c r="K237" s="79">
        <f>'Data Export'!AW214</f>
        <v>239.551513671875</v>
      </c>
      <c r="L237" s="78">
        <f>'Data Export'!J214</f>
        <v>0.14470885694026947</v>
      </c>
      <c r="M237" s="78">
        <f>'Data Export'!K214</f>
        <v>3.1947273761034012E-2</v>
      </c>
      <c r="N237" s="76">
        <f>'Data Export'!L214</f>
        <v>0</v>
      </c>
      <c r="O237" s="77">
        <f>'Data Export'!P214</f>
        <v>0</v>
      </c>
      <c r="P237" s="77">
        <f>'Data Export'!Q214</f>
        <v>0</v>
      </c>
      <c r="Q237" s="77">
        <f>'Data Export'!R214</f>
        <v>1</v>
      </c>
      <c r="R237" s="77">
        <f t="shared" si="114"/>
        <v>1</v>
      </c>
      <c r="S237" s="77">
        <f t="shared" si="115"/>
        <v>0</v>
      </c>
      <c r="T237" s="80">
        <f>'Data Export'!Z214</f>
        <v>0.18654073774814606</v>
      </c>
      <c r="U237" s="80">
        <f>'Data Export'!AA214</f>
        <v>0</v>
      </c>
      <c r="V237" s="81">
        <f>'Data Export'!AH214</f>
        <v>16307278</v>
      </c>
      <c r="W237" s="81">
        <f t="shared" si="90"/>
        <v>16307278.102910155</v>
      </c>
      <c r="X237" s="81">
        <f>'Data Export'!AI214</f>
        <v>1235.35595703125</v>
      </c>
      <c r="Y237" s="81">
        <f t="shared" si="91"/>
        <v>1024493.0487255859</v>
      </c>
      <c r="Z237" s="81">
        <f>'Data Export'!AJ214</f>
        <v>3328.1259765625</v>
      </c>
      <c r="AA237" s="81">
        <f t="shared" si="92"/>
        <v>2760048.1536230468</v>
      </c>
      <c r="AB237" s="81">
        <f>'Data Export'!AO214</f>
        <v>0</v>
      </c>
      <c r="AC237" s="81">
        <f t="shared" si="93"/>
        <v>0</v>
      </c>
      <c r="AD237" s="77">
        <f>'Data Export'!AK214</f>
        <v>936.6099999999999</v>
      </c>
      <c r="AE237" s="77">
        <f>'Data Export'!AL214</f>
        <v>873.9</v>
      </c>
      <c r="AF237" s="81">
        <f>'Data Export'!AN214</f>
        <v>19663.669921875</v>
      </c>
      <c r="AG237" s="81">
        <f t="shared" si="94"/>
        <v>15502.036788290547</v>
      </c>
      <c r="AH237" s="80">
        <f t="shared" si="95"/>
        <v>1.5257910224695419</v>
      </c>
      <c r="AI237" s="83">
        <f>'Data Export'!AS214</f>
        <v>834.98</v>
      </c>
      <c r="AJ237" s="84">
        <f t="shared" si="96"/>
        <v>913.723197631836</v>
      </c>
      <c r="AK237" s="84">
        <f t="shared" si="97"/>
        <v>754.07756003195254</v>
      </c>
      <c r="AL237" s="84">
        <f t="shared" si="98"/>
        <v>6.32</v>
      </c>
      <c r="AM237" s="84">
        <f>IF($B$5="No",IF($B$3='Funding Weight Adjustments'!$D$2,$B$14*N237*AI237,IF($B$3='Funding Weight Adjustments'!$E$2,$B$14*N237*AI237,IF($B$3='Funding Weight Adjustments'!$B$2,$B$15*T237*AI237+$B$16*U237*AI237,IF($B$3='Funding Weight Adjustments'!$C$2,$B$15*T237*AI237+$B$16*U237*AI237,IF($B$3='Funding Weight Adjustments'!$H$2,$B$14*N237*AI237,IF($B$3='Funding Weight Adjustments'!$I$2,$B$14*N237*AI237,IF($B$3='Funding Weight Adjustments'!$F$2,$B$15*T237*AI237+$B$16*U237*AI237,IF($B$3='Funding Weight Adjustments'!$G$2,$B$15*T237*AI237+$B$16*U237*AI237)))))))),IF($B$5="Sparsity&lt;100",IF(R237=0,0,IF($B$3='Funding Weight Adjustments'!$D$2,$B$14*N237*AI237,IF($B$3='Funding Weight Adjustments'!$E$2,$B$14*N237*AI237,IF($B$3='Funding Weight Adjustments'!$B$2,$B$15*T237*AI237+$B$16*U237*AI237,IF($B$3='Funding Weight Adjustments'!$C$2,$B$15*T237*AI237+$B$16*U237*AI237,IF($B$3='Funding Weight Adjustments'!$H$2,$B$14*N237*AI237,IF($B$3='Funding Weight Adjustments'!$I$2,$B$14*N237*AI237,IF($B$3='Funding Weight Adjustments'!$F$2,$B$15*T237*AI237+$B$16*U237*AI237,IF($B$3='Funding Weight Adjustments'!$G$2,$B$15*T237*AI237+$B$16*U237*AI237))))))))),IF($B$5="Sparsity&lt;55",IF(S237=0,0,IF($B$3='Funding Weight Adjustments'!$D$2,$B$14*N237*AI237,IF($B$3='Funding Weight Adjustments'!$E$2,$B$14*N237*AI237,IF($B$3='Funding Weight Adjustments'!$B$2,$B$15*T237*AI237+$B$16*U237*AI237,IF($B$3='Funding Weight Adjustments'!$C$2,$B$15*T237*AI237+$B$16*U237*AI237,IF($B$3='Funding Weight Adjustments'!$H$2,$B$14*N237*AI237,IF($B$3='Funding Weight Adjustments'!$I$2,$B$14*N237*AI237,IF($B$3='Funding Weight Adjustments'!$F$2,$B$15*T237*AI237+$B$16*U237*AI237,IF($B$3='Funding Weight Adjustments'!$G$2,$B$15*T237*AI237+$B$16*U237*AI237))))))))))))</f>
        <v>0</v>
      </c>
      <c r="AN237" s="84">
        <f t="shared" si="99"/>
        <v>91.847800000000007</v>
      </c>
      <c r="AO237" s="84">
        <f t="shared" si="116"/>
        <v>1765.9685576637885</v>
      </c>
      <c r="AP237" s="84">
        <f t="shared" si="100"/>
        <v>946.82471118865453</v>
      </c>
      <c r="AQ237" s="85">
        <f t="shared" si="101"/>
        <v>14308.06546259208</v>
      </c>
      <c r="AR237" s="86">
        <f t="shared" si="102"/>
        <v>1.4082741597039448</v>
      </c>
      <c r="AS237" s="85">
        <f>IF(AO237="-","-",IF($B$3='Funding Weight Adjustments'!$D$2,AI237*$E$14,IF($B$3='Funding Weight Adjustments'!$E$2,AP237*$E$14,IF($B$3='Funding Weight Adjustments'!$B$2,AI237*$E$14,IF(Simulation!$B$3='Funding Weight Adjustments'!$C$2,AP237*$E$14,IF($B$3='Funding Weight Adjustments'!$H$2,AI237*$E$14,IF($B$3='Funding Weight Adjustments'!$I$2,AP237*$E$14,IF($B$3='Funding Weight Adjustments'!$F$2,AI237*$E$14,IF(Simulation!$B$3='Funding Weight Adjustments'!$G$2,AP237*$E$14)))))))))</f>
        <v>1827371.6925941033</v>
      </c>
      <c r="AT237" s="85">
        <f t="shared" si="103"/>
        <v>1024493.0487255859</v>
      </c>
      <c r="AU237" s="85">
        <f t="shared" si="104"/>
        <v>0</v>
      </c>
      <c r="AV237" s="85">
        <f>IF(AO237="-","-",IF($B$3='Funding Weight Adjustments'!$D$2,AO237*$E$16,IF($B$3='Funding Weight Adjustments'!$E$2,AO237*$E$16,IF($B$3='Funding Weight Adjustments'!$B$2,AO237*$E$16,IF(Simulation!$B$3='Funding Weight Adjustments'!$C$2,AO237*$E$16,IF($B$3='Funding Weight Adjustments'!$H$2,AO237*$E$16,IF($B$3='Funding Weight Adjustments'!$I$2,AO237*$E$16,IF($B$3='Funding Weight Adjustments'!$F$2,AO237*$E$16,IF(Simulation!$B$3='Funding Weight Adjustments'!$G$2,AO237*$E$16)))))))))</f>
        <v>15197823.841211393</v>
      </c>
      <c r="AW237" s="85">
        <f t="shared" si="105"/>
        <v>18049688.582531083</v>
      </c>
      <c r="AX237" s="85">
        <f t="shared" si="106"/>
        <v>2203.4844540571116</v>
      </c>
      <c r="AY237" s="85">
        <f t="shared" si="107"/>
        <v>1235.35595703125</v>
      </c>
      <c r="AZ237" s="85">
        <f t="shared" si="108"/>
        <v>0</v>
      </c>
      <c r="BA237" s="85">
        <f t="shared" si="109"/>
        <v>18325.86588997045</v>
      </c>
      <c r="BB237" s="85">
        <f t="shared" si="110"/>
        <v>21764.706301058814</v>
      </c>
      <c r="BC237" s="85">
        <f t="shared" si="111"/>
        <v>2101.0363791838136</v>
      </c>
      <c r="BD237" s="85">
        <f t="shared" si="112"/>
        <v>16148.332683156577</v>
      </c>
      <c r="BE237" s="86">
        <f t="shared" si="113"/>
        <v>1.5894028231453323</v>
      </c>
    </row>
    <row r="238" spans="1:57" x14ac:dyDescent="0.3">
      <c r="A238" s="76" t="str">
        <f>'Data Export'!A215</f>
        <v>U060</v>
      </c>
      <c r="B238" s="76" t="str">
        <f>'Data Export'!B215</f>
        <v>Harwood USD</v>
      </c>
      <c r="C238" s="76" t="str">
        <f>'Data Export'!C215</f>
        <v>42</v>
      </c>
      <c r="D238" s="76" t="str">
        <f>'Data Export'!D215</f>
        <v>Harwood UUSD</v>
      </c>
      <c r="E238" s="77">
        <f>'Data Export'!E215</f>
        <v>1886.11</v>
      </c>
      <c r="F238" s="78">
        <f>'Data Export'!AU215</f>
        <v>9.2030528596905983E-2</v>
      </c>
      <c r="G238" s="78">
        <f>'Data Export'!AT215</f>
        <v>8</v>
      </c>
      <c r="H238" s="79">
        <f>'Data Export'!AR215</f>
        <v>213.87</v>
      </c>
      <c r="I238" s="79">
        <f t="shared" si="89"/>
        <v>822.51311279296874</v>
      </c>
      <c r="J238" s="79">
        <f>'Data Export'!AV215</f>
        <v>408.51605224609375</v>
      </c>
      <c r="K238" s="79">
        <f>'Data Export'!AW215</f>
        <v>483.9808349609375</v>
      </c>
      <c r="L238" s="78">
        <f>'Data Export'!J215</f>
        <v>0.10176711529493332</v>
      </c>
      <c r="M238" s="78">
        <f>'Data Export'!K215</f>
        <v>3.8901239633560181E-2</v>
      </c>
      <c r="N238" s="76">
        <f>'Data Export'!L215</f>
        <v>0</v>
      </c>
      <c r="O238" s="77">
        <f>'Data Export'!P215</f>
        <v>0</v>
      </c>
      <c r="P238" s="77">
        <f>'Data Export'!Q215</f>
        <v>1</v>
      </c>
      <c r="Q238" s="77">
        <f>'Data Export'!R215</f>
        <v>0</v>
      </c>
      <c r="R238" s="77">
        <f t="shared" si="114"/>
        <v>1</v>
      </c>
      <c r="S238" s="77">
        <f t="shared" si="115"/>
        <v>1</v>
      </c>
      <c r="T238" s="80">
        <f>'Data Export'!Z215</f>
        <v>0</v>
      </c>
      <c r="U238" s="80">
        <f>'Data Export'!AA215</f>
        <v>0.36150234937667847</v>
      </c>
      <c r="V238" s="81">
        <f>'Data Export'!AH215</f>
        <v>36294312</v>
      </c>
      <c r="W238" s="81">
        <f t="shared" si="90"/>
        <v>36294311.583359376</v>
      </c>
      <c r="X238" s="81">
        <f>'Data Export'!AI215</f>
        <v>660.2335205078125</v>
      </c>
      <c r="Y238" s="81">
        <f t="shared" si="91"/>
        <v>1245273.0453649901</v>
      </c>
      <c r="Z238" s="81">
        <f>'Data Export'!AJ215</f>
        <v>2967.181640625</v>
      </c>
      <c r="AA238" s="81">
        <f t="shared" si="92"/>
        <v>5596430.9641992189</v>
      </c>
      <c r="AB238" s="81">
        <f>'Data Export'!AO215</f>
        <v>0</v>
      </c>
      <c r="AC238" s="81">
        <f t="shared" si="93"/>
        <v>0</v>
      </c>
      <c r="AD238" s="77">
        <f>'Data Export'!AK215</f>
        <v>1959.52</v>
      </c>
      <c r="AE238" s="77">
        <f>'Data Export'!AL215</f>
        <v>1828.33</v>
      </c>
      <c r="AF238" s="81">
        <f>'Data Export'!AN215</f>
        <v>19242.9453125</v>
      </c>
      <c r="AG238" s="81">
        <f t="shared" si="94"/>
        <v>16790.120284171982</v>
      </c>
      <c r="AH238" s="80">
        <f t="shared" si="95"/>
        <v>1.6525708941114157</v>
      </c>
      <c r="AI238" s="83">
        <f>'Data Export'!AS215</f>
        <v>1928.8799999999999</v>
      </c>
      <c r="AJ238" s="84">
        <f t="shared" si="96"/>
        <v>2004.1450590087893</v>
      </c>
      <c r="AK238" s="84">
        <f t="shared" si="97"/>
        <v>547.79431162140497</v>
      </c>
      <c r="AL238" s="84">
        <f t="shared" si="98"/>
        <v>12.64</v>
      </c>
      <c r="AM238" s="84">
        <f>IF($B$5="No",IF($B$3='Funding Weight Adjustments'!$D$2,$B$14*N238*AI238,IF($B$3='Funding Weight Adjustments'!$E$2,$B$14*N238*AI238,IF($B$3='Funding Weight Adjustments'!$B$2,$B$15*T238*AI238+$B$16*U238*AI238,IF($B$3='Funding Weight Adjustments'!$C$2,$B$15*T238*AI238+$B$16*U238*AI238,IF($B$3='Funding Weight Adjustments'!$H$2,$B$14*N238*AI238,IF($B$3='Funding Weight Adjustments'!$I$2,$B$14*N238*AI238,IF($B$3='Funding Weight Adjustments'!$F$2,$B$15*T238*AI238+$B$16*U238*AI238,IF($B$3='Funding Weight Adjustments'!$G$2,$B$15*T238*AI238+$B$16*U238*AI238)))))))),IF($B$5="Sparsity&lt;100",IF(R238=0,0,IF($B$3='Funding Weight Adjustments'!$D$2,$B$14*N238*AI238,IF($B$3='Funding Weight Adjustments'!$E$2,$B$14*N238*AI238,IF($B$3='Funding Weight Adjustments'!$B$2,$B$15*T238*AI238+$B$16*U238*AI238,IF($B$3='Funding Weight Adjustments'!$C$2,$B$15*T238*AI238+$B$16*U238*AI238,IF($B$3='Funding Weight Adjustments'!$H$2,$B$14*N238*AI238,IF($B$3='Funding Weight Adjustments'!$I$2,$B$14*N238*AI238,IF($B$3='Funding Weight Adjustments'!$F$2,$B$15*T238*AI238+$B$16*U238*AI238,IF($B$3='Funding Weight Adjustments'!$G$2,$B$15*T238*AI238+$B$16*U238*AI238))))))))),IF($B$5="Sparsity&lt;55",IF(S238=0,0,IF($B$3='Funding Weight Adjustments'!$D$2,$B$14*N238*AI238,IF($B$3='Funding Weight Adjustments'!$E$2,$B$14*N238*AI238,IF($B$3='Funding Weight Adjustments'!$B$2,$B$15*T238*AI238+$B$16*U238*AI238,IF($B$3='Funding Weight Adjustments'!$C$2,$B$15*T238*AI238+$B$16*U238*AI238,IF($B$3='Funding Weight Adjustments'!$H$2,$B$14*N238*AI238,IF($B$3='Funding Weight Adjustments'!$I$2,$B$14*N238*AI238,IF($B$3='Funding Weight Adjustments'!$F$2,$B$15*T238*AI238+$B$16*U238*AI238,IF($B$3='Funding Weight Adjustments'!$G$2,$B$15*T238*AI238+$B$16*U238*AI238))))))))))))</f>
        <v>83.675358199882496</v>
      </c>
      <c r="AN238" s="84">
        <f t="shared" si="99"/>
        <v>327.90960000000001</v>
      </c>
      <c r="AO238" s="84">
        <f t="shared" si="116"/>
        <v>2976.1643288300766</v>
      </c>
      <c r="AP238" s="84">
        <f t="shared" si="100"/>
        <v>1595.6716323547341</v>
      </c>
      <c r="AQ238" s="85">
        <f t="shared" si="101"/>
        <v>19238.219190410287</v>
      </c>
      <c r="AR238" s="86">
        <f t="shared" si="102"/>
        <v>1.8935255108671543</v>
      </c>
      <c r="AS238" s="85">
        <f>IF(AO238="-","-",IF($B$3='Funding Weight Adjustments'!$D$2,AI238*$E$14,IF($B$3='Funding Weight Adjustments'!$E$2,AP238*$E$14,IF($B$3='Funding Weight Adjustments'!$B$2,AI238*$E$14,IF(Simulation!$B$3='Funding Weight Adjustments'!$C$2,AP238*$E$14,IF($B$3='Funding Weight Adjustments'!$H$2,AI238*$E$14,IF($B$3='Funding Weight Adjustments'!$I$2,AP238*$E$14,IF($B$3='Funding Weight Adjustments'!$F$2,AI238*$E$14,IF(Simulation!$B$3='Funding Weight Adjustments'!$G$2,AP238*$E$14)))))))))</f>
        <v>3079646.2504446367</v>
      </c>
      <c r="AT238" s="85">
        <f t="shared" si="103"/>
        <v>1245273.0453649901</v>
      </c>
      <c r="AU238" s="85">
        <f t="shared" si="104"/>
        <v>0</v>
      </c>
      <c r="AV238" s="85">
        <f>IF(AO238="-","-",IF($B$3='Funding Weight Adjustments'!$D$2,AO238*$E$16,IF($B$3='Funding Weight Adjustments'!$E$2,AO238*$E$16,IF($B$3='Funding Weight Adjustments'!$B$2,AO238*$E$16,IF(Simulation!$B$3='Funding Weight Adjustments'!$C$2,AO238*$E$16,IF($B$3='Funding Weight Adjustments'!$H$2,AO238*$E$16,IF($B$3='Funding Weight Adjustments'!$I$2,AO238*$E$16,IF($B$3='Funding Weight Adjustments'!$F$2,AO238*$E$16,IF(Simulation!$B$3='Funding Weight Adjustments'!$G$2,AO238*$E$16)))))))))</f>
        <v>25612699.045952056</v>
      </c>
      <c r="AW238" s="85">
        <f t="shared" si="105"/>
        <v>29937618.341761682</v>
      </c>
      <c r="AX238" s="85">
        <f t="shared" si="106"/>
        <v>1632.8030976160653</v>
      </c>
      <c r="AY238" s="85">
        <f t="shared" si="107"/>
        <v>660.2335205078125</v>
      </c>
      <c r="AZ238" s="85">
        <f t="shared" si="108"/>
        <v>0</v>
      </c>
      <c r="BA238" s="85">
        <f t="shared" si="109"/>
        <v>13579.642250956762</v>
      </c>
      <c r="BB238" s="85">
        <f t="shared" si="110"/>
        <v>15872.678869080639</v>
      </c>
      <c r="BC238" s="85">
        <f t="shared" si="111"/>
        <v>-3370.2664434193612</v>
      </c>
      <c r="BD238" s="85">
        <f t="shared" si="112"/>
        <v>15254.509063147378</v>
      </c>
      <c r="BE238" s="86">
        <f t="shared" si="113"/>
        <v>1.5014280573963954</v>
      </c>
    </row>
    <row r="239" spans="1:57" x14ac:dyDescent="0.3">
      <c r="A239" s="76" t="str">
        <f>'Data Export'!A216</f>
        <v>U146</v>
      </c>
      <c r="B239" s="76" t="str">
        <f>'Data Export'!B216</f>
        <v>Rivendell UHSD</v>
      </c>
      <c r="C239" s="76" t="str">
        <f>'Data Export'!C216</f>
        <v>64</v>
      </c>
      <c r="D239" s="76" t="str">
        <f>'Data Export'!D216</f>
        <v>Rivendell Interstate SD</v>
      </c>
      <c r="E239" s="77">
        <f>'Data Export'!E216</f>
        <v>324.7</v>
      </c>
      <c r="F239" s="78">
        <f>'Data Export'!AU216</f>
        <v>0.19898448400137891</v>
      </c>
      <c r="G239" s="78">
        <f>'Data Export'!AT216</f>
        <v>2</v>
      </c>
      <c r="H239" s="79">
        <f>'Data Export'!AR216</f>
        <v>40</v>
      </c>
      <c r="I239" s="79">
        <f t="shared" si="89"/>
        <v>245.87908538818357</v>
      </c>
      <c r="J239" s="79">
        <f>'Data Export'!AV216</f>
        <v>33.210914611816406</v>
      </c>
      <c r="K239" s="79">
        <f>'Data Export'!AW216</f>
        <v>0</v>
      </c>
      <c r="L239" s="78">
        <f>'Data Export'!J216</f>
        <v>0.14979301393032074</v>
      </c>
      <c r="M239" s="78">
        <f>'Data Export'!K216</f>
        <v>0.10870711505413055</v>
      </c>
      <c r="N239" s="76">
        <f>'Data Export'!L216</f>
        <v>0</v>
      </c>
      <c r="O239" s="77">
        <f>'Data Export'!P216</f>
        <v>1</v>
      </c>
      <c r="P239" s="77">
        <f>'Data Export'!Q216</f>
        <v>0</v>
      </c>
      <c r="Q239" s="77">
        <f>'Data Export'!R216</f>
        <v>0</v>
      </c>
      <c r="R239" s="77">
        <f t="shared" si="114"/>
        <v>1</v>
      </c>
      <c r="S239" s="77">
        <f t="shared" si="115"/>
        <v>1</v>
      </c>
      <c r="T239" s="80">
        <f>'Data Export'!Z216</f>
        <v>0</v>
      </c>
      <c r="U239" s="80">
        <f>'Data Export'!AA216</f>
        <v>1</v>
      </c>
      <c r="V239" s="81">
        <f>'Data Export'!AH216</f>
        <v>6964839.5</v>
      </c>
      <c r="W239" s="81">
        <f t="shared" si="90"/>
        <v>7131701.9214843744</v>
      </c>
      <c r="X239" s="81">
        <f>'Data Export'!AI216</f>
        <v>1345.1494140625</v>
      </c>
      <c r="Y239" s="81">
        <f t="shared" si="91"/>
        <v>436770.01474609372</v>
      </c>
      <c r="Z239" s="81">
        <f>'Data Export'!AJ216</f>
        <v>4046.166015625</v>
      </c>
      <c r="AA239" s="81">
        <f t="shared" si="92"/>
        <v>1313790.1052734375</v>
      </c>
      <c r="AB239" s="81">
        <f>'Data Export'!AO216</f>
        <v>513.8958740234375</v>
      </c>
      <c r="AC239" s="81">
        <f t="shared" si="93"/>
        <v>166861.99029541016</v>
      </c>
      <c r="AD239" s="77">
        <f>'Data Export'!AK216</f>
        <v>327.96999999999997</v>
      </c>
      <c r="AE239" s="77">
        <f>'Data Export'!AL216</f>
        <v>306.02</v>
      </c>
      <c r="AF239" s="81">
        <f>'Data Export'!AN216</f>
        <v>21963.97265625</v>
      </c>
      <c r="AG239" s="81">
        <f t="shared" si="94"/>
        <v>19011.541128720139</v>
      </c>
      <c r="AH239" s="80">
        <f t="shared" si="95"/>
        <v>1.8712146780236356</v>
      </c>
      <c r="AI239" s="83">
        <f>'Data Export'!AS216</f>
        <v>319.08999999999997</v>
      </c>
      <c r="AJ239" s="84">
        <f t="shared" si="96"/>
        <v>305.12851036071771</v>
      </c>
      <c r="AK239" s="84">
        <f t="shared" si="97"/>
        <v>180.32604238906333</v>
      </c>
      <c r="AL239" s="84">
        <f t="shared" si="98"/>
        <v>3.16</v>
      </c>
      <c r="AM239" s="84">
        <f>IF($B$5="No",IF($B$3='Funding Weight Adjustments'!$D$2,$B$14*N239*AI239,IF($B$3='Funding Weight Adjustments'!$E$2,$B$14*N239*AI239,IF($B$3='Funding Weight Adjustments'!$B$2,$B$15*T239*AI239+$B$16*U239*AI239,IF($B$3='Funding Weight Adjustments'!$C$2,$B$15*T239*AI239+$B$16*U239*AI239,IF($B$3='Funding Weight Adjustments'!$H$2,$B$14*N239*AI239,IF($B$3='Funding Weight Adjustments'!$I$2,$B$14*N239*AI239,IF($B$3='Funding Weight Adjustments'!$F$2,$B$15*T239*AI239+$B$16*U239*AI239,IF($B$3='Funding Weight Adjustments'!$G$2,$B$15*T239*AI239+$B$16*U239*AI239)))))))),IF($B$5="Sparsity&lt;100",IF(R239=0,0,IF($B$3='Funding Weight Adjustments'!$D$2,$B$14*N239*AI239,IF($B$3='Funding Weight Adjustments'!$E$2,$B$14*N239*AI239,IF($B$3='Funding Weight Adjustments'!$B$2,$B$15*T239*AI239+$B$16*U239*AI239,IF($B$3='Funding Weight Adjustments'!$C$2,$B$15*T239*AI239+$B$16*U239*AI239,IF($B$3='Funding Weight Adjustments'!$H$2,$B$14*N239*AI239,IF($B$3='Funding Weight Adjustments'!$I$2,$B$14*N239*AI239,IF($B$3='Funding Weight Adjustments'!$F$2,$B$15*T239*AI239+$B$16*U239*AI239,IF($B$3='Funding Weight Adjustments'!$G$2,$B$15*T239*AI239+$B$16*U239*AI239))))))))),IF($B$5="Sparsity&lt;55",IF(S239=0,0,IF($B$3='Funding Weight Adjustments'!$D$2,$B$14*N239*AI239,IF($B$3='Funding Weight Adjustments'!$E$2,$B$14*N239*AI239,IF($B$3='Funding Weight Adjustments'!$B$2,$B$15*T239*AI239+$B$16*U239*AI239,IF($B$3='Funding Weight Adjustments'!$C$2,$B$15*T239*AI239+$B$16*U239*AI239,IF($B$3='Funding Weight Adjustments'!$H$2,$B$14*N239*AI239,IF($B$3='Funding Weight Adjustments'!$I$2,$B$14*N239*AI239,IF($B$3='Funding Weight Adjustments'!$F$2,$B$15*T239*AI239+$B$16*U239*AI239,IF($B$3='Funding Weight Adjustments'!$G$2,$B$15*T239*AI239+$B$16*U239*AI239))))))))))))</f>
        <v>38.290799999999997</v>
      </c>
      <c r="AN239" s="84">
        <f t="shared" si="99"/>
        <v>73.390699999999995</v>
      </c>
      <c r="AO239" s="84">
        <f t="shared" si="116"/>
        <v>600.2960527497811</v>
      </c>
      <c r="AP239" s="84">
        <f t="shared" si="100"/>
        <v>321.84895609036664</v>
      </c>
      <c r="AQ239" s="85">
        <f t="shared" si="101"/>
        <v>18076.528465040046</v>
      </c>
      <c r="AR239" s="86">
        <f t="shared" si="102"/>
        <v>1.7791858725433116</v>
      </c>
      <c r="AS239" s="85">
        <f>IF(AO239="-","-",IF($B$3='Funding Weight Adjustments'!$D$2,AI239*$E$14,IF($B$3='Funding Weight Adjustments'!$E$2,AP239*$E$14,IF($B$3='Funding Weight Adjustments'!$B$2,AI239*$E$14,IF(Simulation!$B$3='Funding Weight Adjustments'!$C$2,AP239*$E$14,IF($B$3='Funding Weight Adjustments'!$H$2,AI239*$E$14,IF($B$3='Funding Weight Adjustments'!$I$2,AP239*$E$14,IF($B$3='Funding Weight Adjustments'!$F$2,AI239*$E$14,IF(Simulation!$B$3='Funding Weight Adjustments'!$G$2,AP239*$E$14)))))))))</f>
        <v>621168.48525440763</v>
      </c>
      <c r="AT239" s="85">
        <f t="shared" si="103"/>
        <v>436770.01474609372</v>
      </c>
      <c r="AU239" s="85">
        <f t="shared" si="104"/>
        <v>166861.99029541016</v>
      </c>
      <c r="AV239" s="85">
        <f>IF(AO239="-","-",IF($B$3='Funding Weight Adjustments'!$D$2,AO239*$E$16,IF($B$3='Funding Weight Adjustments'!$E$2,AO239*$E$16,IF($B$3='Funding Weight Adjustments'!$B$2,AO239*$E$16,IF(Simulation!$B$3='Funding Weight Adjustments'!$C$2,AO239*$E$16,IF($B$3='Funding Weight Adjustments'!$H$2,AO239*$E$16,IF($B$3='Funding Weight Adjustments'!$I$2,AO239*$E$16,IF($B$3='Funding Weight Adjustments'!$F$2,AO239*$E$16,IF(Simulation!$B$3='Funding Weight Adjustments'!$G$2,AO239*$E$16)))))))))</f>
        <v>5166113.3051739316</v>
      </c>
      <c r="AW239" s="85">
        <f t="shared" si="105"/>
        <v>6390913.7954698429</v>
      </c>
      <c r="AX239" s="85">
        <f t="shared" si="106"/>
        <v>1913.0535425143444</v>
      </c>
      <c r="AY239" s="85">
        <f t="shared" si="107"/>
        <v>1345.1494140625</v>
      </c>
      <c r="AZ239" s="85">
        <f t="shared" si="108"/>
        <v>513.8958740234375</v>
      </c>
      <c r="BA239" s="85">
        <f t="shared" si="109"/>
        <v>15910.419788031819</v>
      </c>
      <c r="BB239" s="85">
        <f t="shared" si="110"/>
        <v>19682.518618632101</v>
      </c>
      <c r="BC239" s="85">
        <f t="shared" si="111"/>
        <v>-2281.4540376178993</v>
      </c>
      <c r="BD239" s="85">
        <f t="shared" si="112"/>
        <v>15774.864557183413</v>
      </c>
      <c r="BE239" s="86">
        <f t="shared" si="113"/>
        <v>1.5526441493290761</v>
      </c>
    </row>
    <row r="240" spans="1:57" x14ac:dyDescent="0.3">
      <c r="A240" s="76" t="str">
        <f>'Data Export'!A217</f>
        <v>U301</v>
      </c>
      <c r="B240" s="76" t="str">
        <f>'Data Export'!B217</f>
        <v>Mountain Towns Red USD</v>
      </c>
      <c r="C240" s="76" t="str">
        <f>'Data Export'!C217</f>
        <v>6</v>
      </c>
      <c r="D240" s="76" t="str">
        <f>'Data Export'!D217</f>
        <v>Bennington-Rutland SU</v>
      </c>
      <c r="E240" s="77">
        <f>'Data Export'!E217</f>
        <v>477.9</v>
      </c>
      <c r="F240" s="78">
        <f>'Data Export'!AU217</f>
        <v>0.11947633921962568</v>
      </c>
      <c r="G240" s="78">
        <f>'Data Export'!AT217</f>
        <v>1</v>
      </c>
      <c r="H240" s="79">
        <f>'Data Export'!AR217</f>
        <v>46.7</v>
      </c>
      <c r="I240" s="79">
        <f t="shared" si="89"/>
        <v>298.52129211425779</v>
      </c>
      <c r="J240" s="79">
        <f>'Data Export'!AV217</f>
        <v>127.62870788574219</v>
      </c>
      <c r="K240" s="79">
        <f>'Data Export'!AW217</f>
        <v>0</v>
      </c>
      <c r="L240" s="78">
        <f>'Data Export'!J217</f>
        <v>9.6259191632270813E-2</v>
      </c>
      <c r="M240" s="78">
        <f>'Data Export'!K217</f>
        <v>4.38222736120224E-2</v>
      </c>
      <c r="N240" s="76">
        <f>'Data Export'!L217</f>
        <v>0</v>
      </c>
      <c r="O240" s="77">
        <f>'Data Export'!P217</f>
        <v>1</v>
      </c>
      <c r="P240" s="77">
        <f>'Data Export'!Q217</f>
        <v>0</v>
      </c>
      <c r="Q240" s="77">
        <f>'Data Export'!R217</f>
        <v>0</v>
      </c>
      <c r="R240" s="77">
        <f t="shared" si="114"/>
        <v>1</v>
      </c>
      <c r="S240" s="77">
        <f t="shared" si="115"/>
        <v>1</v>
      </c>
      <c r="T240" s="80">
        <f>'Data Export'!Z217</f>
        <v>0</v>
      </c>
      <c r="U240" s="80">
        <f>'Data Export'!AA217</f>
        <v>0</v>
      </c>
      <c r="V240" s="81">
        <f>'Data Export'!AH217</f>
        <v>7615136</v>
      </c>
      <c r="W240" s="81">
        <f t="shared" si="90"/>
        <v>7738589.8968749996</v>
      </c>
      <c r="X240" s="81">
        <f>'Data Export'!AI217</f>
        <v>191.78489685058594</v>
      </c>
      <c r="Y240" s="81">
        <f t="shared" si="91"/>
        <v>91654.00220489502</v>
      </c>
      <c r="Z240" s="81">
        <f>'Data Export'!AJ217</f>
        <v>2342.8095703125</v>
      </c>
      <c r="AA240" s="81">
        <f t="shared" si="92"/>
        <v>1119628.6936523437</v>
      </c>
      <c r="AB240" s="81">
        <f>'Data Export'!AO217</f>
        <v>258.32601928710938</v>
      </c>
      <c r="AC240" s="81">
        <f t="shared" si="93"/>
        <v>123454.00461730956</v>
      </c>
      <c r="AD240" s="77">
        <f>'Data Export'!AK217</f>
        <v>489</v>
      </c>
      <c r="AE240" s="77">
        <f>'Data Export'!AL217</f>
        <v>456.27000000000004</v>
      </c>
      <c r="AF240" s="81">
        <f>'Data Export'!AN217</f>
        <v>16192.90625</v>
      </c>
      <c r="AG240" s="81">
        <f t="shared" si="94"/>
        <v>14506.676317142603</v>
      </c>
      <c r="AH240" s="80">
        <f t="shared" si="95"/>
        <v>1.427822472159705</v>
      </c>
      <c r="AI240" s="83">
        <f>'Data Export'!AS217</f>
        <v>472.84999999999997</v>
      </c>
      <c r="AJ240" s="84">
        <f t="shared" si="96"/>
        <v>476.98660281372071</v>
      </c>
      <c r="AK240" s="84">
        <f t="shared" si="97"/>
        <v>169.2561810881372</v>
      </c>
      <c r="AL240" s="84">
        <f t="shared" si="98"/>
        <v>1.58</v>
      </c>
      <c r="AM240" s="84">
        <f>IF($B$5="No",IF($B$3='Funding Weight Adjustments'!$D$2,$B$14*N240*AI240,IF($B$3='Funding Weight Adjustments'!$E$2,$B$14*N240*AI240,IF($B$3='Funding Weight Adjustments'!$B$2,$B$15*T240*AI240+$B$16*U240*AI240,IF($B$3='Funding Weight Adjustments'!$C$2,$B$15*T240*AI240+$B$16*U240*AI240,IF($B$3='Funding Weight Adjustments'!$H$2,$B$14*N240*AI240,IF($B$3='Funding Weight Adjustments'!$I$2,$B$14*N240*AI240,IF($B$3='Funding Weight Adjustments'!$F$2,$B$15*T240*AI240+$B$16*U240*AI240,IF($B$3='Funding Weight Adjustments'!$G$2,$B$15*T240*AI240+$B$16*U240*AI240)))))))),IF($B$5="Sparsity&lt;100",IF(R240=0,0,IF($B$3='Funding Weight Adjustments'!$D$2,$B$14*N240*AI240,IF($B$3='Funding Weight Adjustments'!$E$2,$B$14*N240*AI240,IF($B$3='Funding Weight Adjustments'!$B$2,$B$15*T240*AI240+$B$16*U240*AI240,IF($B$3='Funding Weight Adjustments'!$C$2,$B$15*T240*AI240+$B$16*U240*AI240,IF($B$3='Funding Weight Adjustments'!$H$2,$B$14*N240*AI240,IF($B$3='Funding Weight Adjustments'!$I$2,$B$14*N240*AI240,IF($B$3='Funding Weight Adjustments'!$F$2,$B$15*T240*AI240+$B$16*U240*AI240,IF($B$3='Funding Weight Adjustments'!$G$2,$B$15*T240*AI240+$B$16*U240*AI240))))))))),IF($B$5="Sparsity&lt;55",IF(S240=0,0,IF($B$3='Funding Weight Adjustments'!$D$2,$B$14*N240*AI240,IF($B$3='Funding Weight Adjustments'!$E$2,$B$14*N240*AI240,IF($B$3='Funding Weight Adjustments'!$B$2,$B$15*T240*AI240+$B$16*U240*AI240,IF($B$3='Funding Weight Adjustments'!$C$2,$B$15*T240*AI240+$B$16*U240*AI240,IF($B$3='Funding Weight Adjustments'!$H$2,$B$14*N240*AI240,IF($B$3='Funding Weight Adjustments'!$I$2,$B$14*N240*AI240,IF($B$3='Funding Weight Adjustments'!$F$2,$B$15*T240*AI240+$B$16*U240*AI240,IF($B$3='Funding Weight Adjustments'!$G$2,$B$15*T240*AI240+$B$16*U240*AI240))))))))))))</f>
        <v>0</v>
      </c>
      <c r="AN240" s="84">
        <f t="shared" si="99"/>
        <v>108.7555</v>
      </c>
      <c r="AO240" s="84">
        <f t="shared" si="116"/>
        <v>756.57828390185796</v>
      </c>
      <c r="AP240" s="84">
        <f t="shared" si="100"/>
        <v>405.63973352653841</v>
      </c>
      <c r="AQ240" s="85">
        <f t="shared" si="101"/>
        <v>16317.339392960674</v>
      </c>
      <c r="AR240" s="86">
        <f t="shared" si="102"/>
        <v>1.6060373418268379</v>
      </c>
      <c r="AS240" s="85">
        <f>IF(AO240="-","-",IF($B$3='Funding Weight Adjustments'!$D$2,AI240*$E$14,IF($B$3='Funding Weight Adjustments'!$E$2,AP240*$E$14,IF($B$3='Funding Weight Adjustments'!$B$2,AI240*$E$14,IF(Simulation!$B$3='Funding Weight Adjustments'!$C$2,AP240*$E$14,IF($B$3='Funding Weight Adjustments'!$H$2,AI240*$E$14,IF($B$3='Funding Weight Adjustments'!$I$2,AP240*$E$14,IF($B$3='Funding Weight Adjustments'!$F$2,AI240*$E$14,IF(Simulation!$B$3='Funding Weight Adjustments'!$G$2,AP240*$E$14)))))))))</f>
        <v>782884.68570621917</v>
      </c>
      <c r="AT240" s="85">
        <f t="shared" si="103"/>
        <v>91654.00220489502</v>
      </c>
      <c r="AU240" s="85">
        <f t="shared" si="104"/>
        <v>123454.00461730956</v>
      </c>
      <c r="AV240" s="85">
        <f>IF(AO240="-","-",IF($B$3='Funding Weight Adjustments'!$D$2,AO240*$E$16,IF($B$3='Funding Weight Adjustments'!$E$2,AO240*$E$16,IF($B$3='Funding Weight Adjustments'!$B$2,AO240*$E$16,IF(Simulation!$B$3='Funding Weight Adjustments'!$C$2,AO240*$E$16,IF($B$3='Funding Weight Adjustments'!$H$2,AO240*$E$16,IF($B$3='Funding Weight Adjustments'!$I$2,AO240*$E$16,IF($B$3='Funding Weight Adjustments'!$F$2,AO240*$E$16,IF(Simulation!$B$3='Funding Weight Adjustments'!$G$2,AO240*$E$16)))))))))</f>
        <v>6511069.1982181687</v>
      </c>
      <c r="AW240" s="85">
        <f t="shared" si="105"/>
        <v>7509061.8907465925</v>
      </c>
      <c r="AX240" s="85">
        <f t="shared" si="106"/>
        <v>1638.1767853237482</v>
      </c>
      <c r="AY240" s="85">
        <f t="shared" si="107"/>
        <v>191.78489685058594</v>
      </c>
      <c r="AZ240" s="85">
        <f t="shared" si="108"/>
        <v>258.32601928710938</v>
      </c>
      <c r="BA240" s="85">
        <f t="shared" si="109"/>
        <v>13624.333957351264</v>
      </c>
      <c r="BB240" s="85">
        <f t="shared" si="110"/>
        <v>15712.621658812708</v>
      </c>
      <c r="BC240" s="85">
        <f t="shared" si="111"/>
        <v>-480.28459118729188</v>
      </c>
      <c r="BD240" s="85">
        <f t="shared" si="112"/>
        <v>15751.497373164084</v>
      </c>
      <c r="BE240" s="86">
        <f t="shared" si="113"/>
        <v>1.5503442296421341</v>
      </c>
    </row>
    <row r="241" spans="1:57" x14ac:dyDescent="0.3">
      <c r="A241" s="76" t="str">
        <f>'Data Export'!A218</f>
        <v>U401A</v>
      </c>
      <c r="B241" s="76" t="str">
        <f>'Data Export'!B218</f>
        <v>Mt. Mansfield MUSD #401A</v>
      </c>
      <c r="C241" s="76" t="str">
        <f>'Data Export'!C218</f>
        <v>12</v>
      </c>
      <c r="D241" s="76" t="str">
        <f>'Data Export'!D218</f>
        <v>Chittenden East SU</v>
      </c>
      <c r="E241" s="77">
        <f>'Data Export'!E218</f>
        <v>990.62</v>
      </c>
      <c r="F241" s="78">
        <f>'Data Export'!AU218</f>
        <v>5.8213828881390144E-2</v>
      </c>
      <c r="G241" s="78">
        <f>'Data Export'!AT218</f>
        <v>2.2000000000000002</v>
      </c>
      <c r="H241" s="79">
        <f>'Data Export'!AR218</f>
        <v>227.87</v>
      </c>
      <c r="I241" s="79">
        <f t="shared" si="89"/>
        <v>415.91446533203123</v>
      </c>
      <c r="J241" s="79">
        <f>'Data Export'!AV218</f>
        <v>307.48553466796875</v>
      </c>
      <c r="K241" s="79">
        <f>'Data Export'!AW218</f>
        <v>0</v>
      </c>
      <c r="L241" s="78">
        <f>'Data Export'!J218</f>
        <v>5.7403236627578735E-2</v>
      </c>
      <c r="M241" s="78">
        <f>'Data Export'!K218</f>
        <v>7.9303398728370667E-2</v>
      </c>
      <c r="N241" s="76">
        <f>'Data Export'!L218</f>
        <v>0</v>
      </c>
      <c r="O241" s="77">
        <f>'Data Export'!P218</f>
        <v>0</v>
      </c>
      <c r="P241" s="77">
        <f>'Data Export'!Q218</f>
        <v>0</v>
      </c>
      <c r="Q241" s="77">
        <f>'Data Export'!R218</f>
        <v>1</v>
      </c>
      <c r="R241" s="77">
        <f t="shared" si="114"/>
        <v>1</v>
      </c>
      <c r="S241" s="77">
        <f t="shared" si="115"/>
        <v>0</v>
      </c>
      <c r="T241" s="80">
        <f>'Data Export'!Z218</f>
        <v>5.5235903710126877E-2</v>
      </c>
      <c r="U241" s="80">
        <f>'Data Export'!AA218</f>
        <v>0.1611047238111496</v>
      </c>
      <c r="V241" s="81">
        <f>'Data Export'!AH218</f>
        <v>15045142</v>
      </c>
      <c r="W241" s="81">
        <f t="shared" si="90"/>
        <v>15045141.85984375</v>
      </c>
      <c r="X241" s="81">
        <f>'Data Export'!AI218</f>
        <v>118.82053375244141</v>
      </c>
      <c r="Y241" s="81">
        <f t="shared" si="91"/>
        <v>117705.9971458435</v>
      </c>
      <c r="Z241" s="81">
        <f>'Data Export'!AJ218</f>
        <v>2803.2529296875</v>
      </c>
      <c r="AA241" s="81">
        <f t="shared" si="92"/>
        <v>2776958.417207031</v>
      </c>
      <c r="AB241" s="81">
        <f>'Data Export'!AO218</f>
        <v>0</v>
      </c>
      <c r="AC241" s="81">
        <f t="shared" si="93"/>
        <v>0</v>
      </c>
      <c r="AD241" s="77">
        <f>'Data Export'!AK218</f>
        <v>840.69</v>
      </c>
      <c r="AE241" s="77">
        <f>'Data Export'!AL218</f>
        <v>784.4</v>
      </c>
      <c r="AF241" s="81">
        <f>'Data Export'!AN218</f>
        <v>15187.6015625</v>
      </c>
      <c r="AG241" s="81">
        <f t="shared" si="94"/>
        <v>15640.21346588057</v>
      </c>
      <c r="AH241" s="80">
        <f t="shared" si="95"/>
        <v>1.5393910891614735</v>
      </c>
      <c r="AI241" s="83">
        <f>'Data Export'!AS218</f>
        <v>951.27</v>
      </c>
      <c r="AJ241" s="84">
        <f t="shared" si="96"/>
        <v>898.94187297363283</v>
      </c>
      <c r="AK241" s="84">
        <f t="shared" si="97"/>
        <v>155.42261965178216</v>
      </c>
      <c r="AL241" s="84">
        <f t="shared" si="98"/>
        <v>3.4760000000000004</v>
      </c>
      <c r="AM241" s="84">
        <f>IF($B$5="No",IF($B$3='Funding Weight Adjustments'!$D$2,$B$14*N241*AI241,IF($B$3='Funding Weight Adjustments'!$E$2,$B$14*N241*AI241,IF($B$3='Funding Weight Adjustments'!$B$2,$B$15*T241*AI241+$B$16*U241*AI241,IF($B$3='Funding Weight Adjustments'!$C$2,$B$15*T241*AI241+$B$16*U241*AI241,IF($B$3='Funding Weight Adjustments'!$H$2,$B$14*N241*AI241,IF($B$3='Funding Weight Adjustments'!$I$2,$B$14*N241*AI241,IF($B$3='Funding Weight Adjustments'!$F$2,$B$15*T241*AI241+$B$16*U241*AI241,IF($B$3='Funding Weight Adjustments'!$G$2,$B$15*T241*AI241+$B$16*U241*AI241)))))))),IF($B$5="Sparsity&lt;100",IF(R241=0,0,IF($B$3='Funding Weight Adjustments'!$D$2,$B$14*N241*AI241,IF($B$3='Funding Weight Adjustments'!$E$2,$B$14*N241*AI241,IF($B$3='Funding Weight Adjustments'!$B$2,$B$15*T241*AI241+$B$16*U241*AI241,IF($B$3='Funding Weight Adjustments'!$C$2,$B$15*T241*AI241+$B$16*U241*AI241,IF($B$3='Funding Weight Adjustments'!$H$2,$B$14*N241*AI241,IF($B$3='Funding Weight Adjustments'!$I$2,$B$14*N241*AI241,IF($B$3='Funding Weight Adjustments'!$F$2,$B$15*T241*AI241+$B$16*U241*AI241,IF($B$3='Funding Weight Adjustments'!$G$2,$B$15*T241*AI241+$B$16*U241*AI241))))))))),IF($B$5="Sparsity&lt;55",IF(S241=0,0,IF($B$3='Funding Weight Adjustments'!$D$2,$B$14*N241*AI241,IF($B$3='Funding Weight Adjustments'!$E$2,$B$14*N241*AI241,IF($B$3='Funding Weight Adjustments'!$B$2,$B$15*T241*AI241+$B$16*U241*AI241,IF($B$3='Funding Weight Adjustments'!$C$2,$B$15*T241*AI241+$B$16*U241*AI241,IF($B$3='Funding Weight Adjustments'!$H$2,$B$14*N241*AI241,IF($B$3='Funding Weight Adjustments'!$I$2,$B$14*N241*AI241,IF($B$3='Funding Weight Adjustments'!$F$2,$B$15*T241*AI241+$B$16*U241*AI241,IF($B$3='Funding Weight Adjustments'!$G$2,$B$15*T241*AI241+$B$16*U241*AI241))))))))))))</f>
        <v>0</v>
      </c>
      <c r="AN241" s="84">
        <f t="shared" si="99"/>
        <v>104.6397</v>
      </c>
      <c r="AO241" s="84">
        <f t="shared" si="116"/>
        <v>1162.4801926254152</v>
      </c>
      <c r="AP241" s="84">
        <f t="shared" si="100"/>
        <v>623.2641956554238</v>
      </c>
      <c r="AQ241" s="85">
        <f t="shared" si="101"/>
        <v>19683.760960687807</v>
      </c>
      <c r="AR241" s="86">
        <f t="shared" si="102"/>
        <v>1.9373780473117921</v>
      </c>
      <c r="AS241" s="85">
        <f>IF(AO241="-","-",IF($B$3='Funding Weight Adjustments'!$D$2,AI241*$E$14,IF($B$3='Funding Weight Adjustments'!$E$2,AP241*$E$14,IF($B$3='Funding Weight Adjustments'!$B$2,AI241*$E$14,IF(Simulation!$B$3='Funding Weight Adjustments'!$C$2,AP241*$E$14,IF($B$3='Funding Weight Adjustments'!$H$2,AI241*$E$14,IF($B$3='Funding Weight Adjustments'!$I$2,AP241*$E$14,IF($B$3='Funding Weight Adjustments'!$F$2,AI241*$E$14,IF(Simulation!$B$3='Funding Weight Adjustments'!$G$2,AP241*$E$14)))))))))</f>
        <v>1202899.897614968</v>
      </c>
      <c r="AT241" s="85">
        <f t="shared" si="103"/>
        <v>117705.9971458435</v>
      </c>
      <c r="AU241" s="85">
        <f t="shared" si="104"/>
        <v>0</v>
      </c>
      <c r="AV241" s="85">
        <f>IF(AO241="-","-",IF($B$3='Funding Weight Adjustments'!$D$2,AO241*$E$16,IF($B$3='Funding Weight Adjustments'!$E$2,AO241*$E$16,IF($B$3='Funding Weight Adjustments'!$B$2,AO241*$E$16,IF(Simulation!$B$3='Funding Weight Adjustments'!$C$2,AO241*$E$16,IF($B$3='Funding Weight Adjustments'!$H$2,AO241*$E$16,IF($B$3='Funding Weight Adjustments'!$I$2,AO241*$E$16,IF($B$3='Funding Weight Adjustments'!$F$2,AO241*$E$16,IF(Simulation!$B$3='Funding Weight Adjustments'!$G$2,AO241*$E$16)))))))))</f>
        <v>10004237.680081101</v>
      </c>
      <c r="AW241" s="85">
        <f t="shared" si="105"/>
        <v>11324843.574841913</v>
      </c>
      <c r="AX241" s="85">
        <f t="shared" si="106"/>
        <v>1214.2899372261493</v>
      </c>
      <c r="AY241" s="85">
        <f t="shared" si="107"/>
        <v>118.82053375244141</v>
      </c>
      <c r="AZ241" s="85">
        <f t="shared" si="108"/>
        <v>0</v>
      </c>
      <c r="BA241" s="85">
        <f t="shared" si="109"/>
        <v>10098.965980982719</v>
      </c>
      <c r="BB241" s="85">
        <f t="shared" si="110"/>
        <v>11432.076451961309</v>
      </c>
      <c r="BC241" s="85">
        <f t="shared" si="111"/>
        <v>-3755.5251105386906</v>
      </c>
      <c r="BD241" s="85">
        <f t="shared" si="112"/>
        <v>13714.705926025379</v>
      </c>
      <c r="BE241" s="86">
        <f t="shared" si="113"/>
        <v>1.3498726305143089</v>
      </c>
    </row>
    <row r="242" spans="1:57" x14ac:dyDescent="0.3">
      <c r="A242" s="76" t="str">
        <f>'Data Export'!A219</f>
        <v>U401B</v>
      </c>
      <c r="B242" s="76" t="str">
        <f>'Data Export'!B219</f>
        <v>Mt. Mansfield MUSD #401B</v>
      </c>
      <c r="C242" s="76" t="str">
        <f>'Data Export'!C219</f>
        <v>12</v>
      </c>
      <c r="D242" s="76" t="str">
        <f>'Data Export'!D219</f>
        <v>Chittenden East SU</v>
      </c>
      <c r="E242" s="77">
        <f>'Data Export'!E219</f>
        <v>1499.73</v>
      </c>
      <c r="F242" s="78">
        <f>'Data Export'!AU219</f>
        <v>6.3145085281070421E-2</v>
      </c>
      <c r="G242" s="78">
        <f>'Data Export'!AT219</f>
        <v>2.8</v>
      </c>
      <c r="H242" s="79">
        <f>'Data Export'!AR219</f>
        <v>0</v>
      </c>
      <c r="I242" s="79">
        <f t="shared" si="89"/>
        <v>-4.8828123908606358E-6</v>
      </c>
      <c r="J242" s="79">
        <f>'Data Export'!AV219</f>
        <v>0</v>
      </c>
      <c r="K242" s="79">
        <f>'Data Export'!AW219</f>
        <v>1526.1300048828125</v>
      </c>
      <c r="L242" s="78">
        <f>'Data Export'!J219</f>
        <v>0.13102069497108459</v>
      </c>
      <c r="M242" s="78">
        <f>'Data Export'!K219</f>
        <v>2.4495862424373627E-2</v>
      </c>
      <c r="N242" s="76">
        <f>'Data Export'!L219</f>
        <v>0</v>
      </c>
      <c r="O242" s="77">
        <f>'Data Export'!P219</f>
        <v>0</v>
      </c>
      <c r="P242" s="77">
        <f>'Data Export'!Q219</f>
        <v>0</v>
      </c>
      <c r="Q242" s="77">
        <f>'Data Export'!R219</f>
        <v>1</v>
      </c>
      <c r="R242" s="77">
        <f t="shared" si="114"/>
        <v>1</v>
      </c>
      <c r="S242" s="77">
        <f t="shared" si="115"/>
        <v>0</v>
      </c>
      <c r="T242" s="80">
        <f>'Data Export'!Z219</f>
        <v>0</v>
      </c>
      <c r="U242" s="80">
        <f>'Data Export'!AA219</f>
        <v>0</v>
      </c>
      <c r="V242" s="81">
        <f>'Data Export'!AH219</f>
        <v>29179508</v>
      </c>
      <c r="W242" s="81">
        <f t="shared" si="90"/>
        <v>29179508.461640626</v>
      </c>
      <c r="X242" s="81">
        <f>'Data Export'!AI219</f>
        <v>129.52464294433594</v>
      </c>
      <c r="Y242" s="81">
        <f t="shared" si="91"/>
        <v>194251.99276290895</v>
      </c>
      <c r="Z242" s="81">
        <f>'Data Export'!AJ219</f>
        <v>3234.1669921875</v>
      </c>
      <c r="AA242" s="81">
        <f t="shared" si="92"/>
        <v>4850377.2631933596</v>
      </c>
      <c r="AB242" s="81">
        <f>'Data Export'!AO219</f>
        <v>0</v>
      </c>
      <c r="AC242" s="81">
        <f t="shared" si="93"/>
        <v>0</v>
      </c>
      <c r="AD242" s="77">
        <f>'Data Export'!AK219</f>
        <v>1703.86</v>
      </c>
      <c r="AE242" s="77">
        <f>'Data Export'!AL219</f>
        <v>1589.7999999999997</v>
      </c>
      <c r="AF242" s="81">
        <f>'Data Export'!AN219</f>
        <v>19456.5078125</v>
      </c>
      <c r="AG242" s="81">
        <f t="shared" si="94"/>
        <v>15303.265315415316</v>
      </c>
      <c r="AH242" s="80">
        <f t="shared" si="95"/>
        <v>1.5062269011235547</v>
      </c>
      <c r="AI242" s="83">
        <f>'Data Export'!AS219</f>
        <v>1526.13</v>
      </c>
      <c r="AJ242" s="84">
        <f t="shared" si="96"/>
        <v>1831.3560009765627</v>
      </c>
      <c r="AK242" s="84">
        <f t="shared" si="97"/>
        <v>343.45415865914543</v>
      </c>
      <c r="AL242" s="84">
        <f t="shared" si="98"/>
        <v>4.4239999999999995</v>
      </c>
      <c r="AM242" s="84">
        <f>IF($B$5="No",IF($B$3='Funding Weight Adjustments'!$D$2,$B$14*N242*AI242,IF($B$3='Funding Weight Adjustments'!$E$2,$B$14*N242*AI242,IF($B$3='Funding Weight Adjustments'!$B$2,$B$15*T242*AI242+$B$16*U242*AI242,IF($B$3='Funding Weight Adjustments'!$C$2,$B$15*T242*AI242+$B$16*U242*AI242,IF($B$3='Funding Weight Adjustments'!$H$2,$B$14*N242*AI242,IF($B$3='Funding Weight Adjustments'!$I$2,$B$14*N242*AI242,IF($B$3='Funding Weight Adjustments'!$F$2,$B$15*T242*AI242+$B$16*U242*AI242,IF($B$3='Funding Weight Adjustments'!$G$2,$B$15*T242*AI242+$B$16*U242*AI242)))))))),IF($B$5="Sparsity&lt;100",IF(R242=0,0,IF($B$3='Funding Weight Adjustments'!$D$2,$B$14*N242*AI242,IF($B$3='Funding Weight Adjustments'!$E$2,$B$14*N242*AI242,IF($B$3='Funding Weight Adjustments'!$B$2,$B$15*T242*AI242+$B$16*U242*AI242,IF($B$3='Funding Weight Adjustments'!$C$2,$B$15*T242*AI242+$B$16*U242*AI242,IF($B$3='Funding Weight Adjustments'!$H$2,$B$14*N242*AI242,IF($B$3='Funding Weight Adjustments'!$I$2,$B$14*N242*AI242,IF($B$3='Funding Weight Adjustments'!$F$2,$B$15*T242*AI242+$B$16*U242*AI242,IF($B$3='Funding Weight Adjustments'!$G$2,$B$15*T242*AI242+$B$16*U242*AI242))))))))),IF($B$5="Sparsity&lt;55",IF(S242=0,0,IF($B$3='Funding Weight Adjustments'!$D$2,$B$14*N242*AI242,IF($B$3='Funding Weight Adjustments'!$E$2,$B$14*N242*AI242,IF($B$3='Funding Weight Adjustments'!$B$2,$B$15*T242*AI242+$B$16*U242*AI242,IF($B$3='Funding Weight Adjustments'!$C$2,$B$15*T242*AI242+$B$16*U242*AI242,IF($B$3='Funding Weight Adjustments'!$H$2,$B$14*N242*AI242,IF($B$3='Funding Weight Adjustments'!$I$2,$B$14*N242*AI242,IF($B$3='Funding Weight Adjustments'!$F$2,$B$15*T242*AI242+$B$16*U242*AI242,IF($B$3='Funding Weight Adjustments'!$G$2,$B$15*T242*AI242+$B$16*U242*AI242))))))))))))</f>
        <v>0</v>
      </c>
      <c r="AN242" s="84">
        <f t="shared" si="99"/>
        <v>167.87430000000001</v>
      </c>
      <c r="AO242" s="84">
        <f t="shared" si="116"/>
        <v>2347.1084596357082</v>
      </c>
      <c r="AP242" s="84">
        <f t="shared" si="100"/>
        <v>1258.4030897825967</v>
      </c>
      <c r="AQ242" s="85">
        <f t="shared" si="101"/>
        <v>19333.337144499856</v>
      </c>
      <c r="AR242" s="86">
        <f t="shared" si="102"/>
        <v>1.9028875142224266</v>
      </c>
      <c r="AS242" s="85">
        <f>IF(AO242="-","-",IF($B$3='Funding Weight Adjustments'!$D$2,AI242*$E$14,IF($B$3='Funding Weight Adjustments'!$E$2,AP242*$E$14,IF($B$3='Funding Weight Adjustments'!$B$2,AI242*$E$14,IF(Simulation!$B$3='Funding Weight Adjustments'!$C$2,AP242*$E$14,IF($B$3='Funding Weight Adjustments'!$H$2,AI242*$E$14,IF($B$3='Funding Weight Adjustments'!$I$2,AP242*$E$14,IF($B$3='Funding Weight Adjustments'!$F$2,AI242*$E$14,IF(Simulation!$B$3='Funding Weight Adjustments'!$G$2,AP242*$E$14)))))))))</f>
        <v>2428717.9632804114</v>
      </c>
      <c r="AT242" s="85">
        <f t="shared" si="103"/>
        <v>194251.99276290895</v>
      </c>
      <c r="AU242" s="85">
        <f t="shared" si="104"/>
        <v>0</v>
      </c>
      <c r="AV242" s="85">
        <f>IF(AO242="-","-",IF($B$3='Funding Weight Adjustments'!$D$2,AO242*$E$16,IF($B$3='Funding Weight Adjustments'!$E$2,AO242*$E$16,IF($B$3='Funding Weight Adjustments'!$B$2,AO242*$E$16,IF(Simulation!$B$3='Funding Weight Adjustments'!$C$2,AO242*$E$16,IF($B$3='Funding Weight Adjustments'!$H$2,AO242*$E$16,IF($B$3='Funding Weight Adjustments'!$I$2,AO242*$E$16,IF($B$3='Funding Weight Adjustments'!$F$2,AO242*$E$16,IF(Simulation!$B$3='Funding Weight Adjustments'!$G$2,AO242*$E$16)))))))))</f>
        <v>20199080.414517596</v>
      </c>
      <c r="AW242" s="85">
        <f t="shared" si="105"/>
        <v>22822050.370560918</v>
      </c>
      <c r="AX242" s="85">
        <f t="shared" si="106"/>
        <v>1619.4368074789538</v>
      </c>
      <c r="AY242" s="85">
        <f t="shared" si="107"/>
        <v>129.52464294433594</v>
      </c>
      <c r="AZ242" s="85">
        <f t="shared" si="108"/>
        <v>0</v>
      </c>
      <c r="BA242" s="85">
        <f t="shared" si="109"/>
        <v>13468.477935706826</v>
      </c>
      <c r="BB242" s="85">
        <f t="shared" si="110"/>
        <v>15217.439386130116</v>
      </c>
      <c r="BC242" s="85">
        <f t="shared" si="111"/>
        <v>-4239.068426369884</v>
      </c>
      <c r="BD242" s="85">
        <f t="shared" si="112"/>
        <v>14281.332629652372</v>
      </c>
      <c r="BE242" s="86">
        <f t="shared" si="113"/>
        <v>1.4056429753594855</v>
      </c>
    </row>
  </sheetData>
  <sheetProtection algorithmName="SHA-512" hashValue="vfftDAaDwxIiwHgLW6sxH6FOygIt3f3vN4Uq6y5Q4rykBzHz0H6yDSdJlU29ZbMcLviv3LZAkCthY95RiHcZwg==" saltValue="xfSYsnL4pdH+zpHMNxbDrQ==" spinCount="100000" sheet="1" objects="1" scenarios="1" formatColumns="0"/>
  <autoFilter ref="A24:BE24" xr:uid="{AA29373A-861F-414E-8345-DAA21EB76C4E}"/>
  <mergeCells count="4">
    <mergeCell ref="A20:B20"/>
    <mergeCell ref="A7:B7"/>
    <mergeCell ref="D7:E7"/>
    <mergeCell ref="B1:E1"/>
  </mergeCells>
  <dataValidations xWindow="619" yWindow="316" count="1">
    <dataValidation type="list" allowBlank="1" showInputMessage="1" showErrorMessage="1" error="Sorry, you MUST use the pull-down menu to determine whether funding adjustment weights for enrollment are dependent on sparsity." prompt="Please use the pull-down menu to determine whether funding adjustment weights for enrollment are dependent on sparsity." sqref="B5" xr:uid="{00000000-0002-0000-0400-000000000000}">
      <formula1>"No, Sparsity&lt;100, Sparsity&lt;55"</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619" yWindow="316" count="1">
        <x14:dataValidation type="list" allowBlank="1" showInputMessage="1" showErrorMessage="1" error="Sorry, you MUST use the drop-down menu to select a simulation scenario." prompt="Please use the drop-down menu to select a simulation scenario." xr:uid="{BAD428FB-5F61-47FB-A9FC-5011527912E6}">
          <x14:formula1>
            <xm:f>'Scenario Names'!$A$3:$A$10</xm:f>
          </x14:formula1>
          <xm:sqref>B3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269A-1EBA-4428-A655-F3AD0D18F18B}">
  <dimension ref="A1:K223"/>
  <sheetViews>
    <sheetView workbookViewId="0">
      <selection activeCell="A3" sqref="A3"/>
    </sheetView>
  </sheetViews>
  <sheetFormatPr defaultRowHeight="14.4" x14ac:dyDescent="0.3"/>
  <cols>
    <col min="1" max="1" width="13.88671875" customWidth="1"/>
    <col min="2" max="2" width="20.44140625" customWidth="1"/>
    <col min="4" max="4" width="24.44140625" customWidth="1"/>
    <col min="5" max="5" width="9.109375" style="9"/>
    <col min="6" max="6" width="10.5546875" style="9" customWidth="1"/>
    <col min="7" max="7" width="10.109375" style="9" customWidth="1"/>
    <col min="8" max="8" width="11.6640625" style="9" customWidth="1"/>
    <col min="9" max="9" width="14.6640625" style="11" customWidth="1"/>
    <col min="10" max="10" width="17.6640625" style="11" customWidth="1"/>
    <col min="11" max="11" width="12.44140625" customWidth="1"/>
  </cols>
  <sheetData>
    <row r="1" spans="1:11" s="5" customFormat="1" x14ac:dyDescent="0.3">
      <c r="A1" s="4" t="s">
        <v>973</v>
      </c>
      <c r="E1" s="8"/>
      <c r="F1" s="8"/>
      <c r="G1" s="8"/>
      <c r="H1" s="8"/>
      <c r="I1" s="10"/>
      <c r="J1" s="10"/>
    </row>
    <row r="2" spans="1:11" x14ac:dyDescent="0.3">
      <c r="A2" s="6" t="s">
        <v>976</v>
      </c>
    </row>
    <row r="3" spans="1:11" ht="15" thickBot="1" x14ac:dyDescent="0.35">
      <c r="A3" s="6"/>
    </row>
    <row r="4" spans="1:11" ht="15" thickBot="1" x14ac:dyDescent="0.35">
      <c r="F4" s="135" t="s">
        <v>695</v>
      </c>
      <c r="G4" s="135"/>
      <c r="H4" s="135"/>
      <c r="I4" s="136" t="s">
        <v>696</v>
      </c>
      <c r="J4" s="136"/>
      <c r="K4" s="136"/>
    </row>
    <row r="5" spans="1:11" s="7" customFormat="1" ht="58.2" thickBot="1" x14ac:dyDescent="0.35">
      <c r="A5" s="12" t="s">
        <v>593</v>
      </c>
      <c r="B5" s="12" t="s">
        <v>601</v>
      </c>
      <c r="C5" s="12" t="s">
        <v>602</v>
      </c>
      <c r="D5" s="12" t="s">
        <v>603</v>
      </c>
      <c r="E5" s="13" t="s">
        <v>694</v>
      </c>
      <c r="F5" s="19" t="s">
        <v>699</v>
      </c>
      <c r="G5" s="13" t="s">
        <v>700</v>
      </c>
      <c r="H5" s="13" t="s">
        <v>701</v>
      </c>
      <c r="I5" s="14" t="s">
        <v>697</v>
      </c>
      <c r="J5" s="14" t="s">
        <v>698</v>
      </c>
      <c r="K5" s="15" t="s">
        <v>701</v>
      </c>
    </row>
    <row r="6" spans="1:11" ht="15" thickBot="1" x14ac:dyDescent="0.35">
      <c r="A6" s="16" t="s">
        <v>1</v>
      </c>
      <c r="B6" s="16" t="s">
        <v>220</v>
      </c>
      <c r="C6" s="16" t="s">
        <v>443</v>
      </c>
      <c r="D6" s="16" t="s">
        <v>501</v>
      </c>
      <c r="E6" s="17">
        <v>88.86</v>
      </c>
      <c r="F6" s="17">
        <v>84.59</v>
      </c>
      <c r="G6" s="17">
        <v>129.56401193073339</v>
      </c>
      <c r="H6" s="20">
        <f t="shared" ref="H6:H69" si="0">(G6-F6)/F6</f>
        <v>0.53167055125586216</v>
      </c>
      <c r="I6" s="18">
        <v>1.5980079681437873</v>
      </c>
      <c r="J6" s="18">
        <v>1.0433104996590377</v>
      </c>
      <c r="K6" s="18">
        <f t="shared" ref="K6:K69" si="1">J6-I6</f>
        <v>-0.55469746848474966</v>
      </c>
    </row>
    <row r="7" spans="1:11" ht="15" thickBot="1" x14ac:dyDescent="0.35">
      <c r="A7" s="16" t="s">
        <v>2</v>
      </c>
      <c r="B7" s="16" t="s">
        <v>221</v>
      </c>
      <c r="C7" s="16" t="s">
        <v>444</v>
      </c>
      <c r="D7" s="16" t="s">
        <v>502</v>
      </c>
      <c r="E7" s="17">
        <v>299.43</v>
      </c>
      <c r="F7" s="17">
        <v>301.39</v>
      </c>
      <c r="G7" s="17">
        <v>326.88103764101447</v>
      </c>
      <c r="H7" s="20">
        <f t="shared" si="0"/>
        <v>8.4578246262366E-2</v>
      </c>
      <c r="I7" s="18">
        <v>1.555042639339614</v>
      </c>
      <c r="J7" s="18">
        <v>1.4337763501144756</v>
      </c>
      <c r="K7" s="18">
        <f t="shared" si="1"/>
        <v>-0.12126628922513838</v>
      </c>
    </row>
    <row r="8" spans="1:11" ht="15" thickBot="1" x14ac:dyDescent="0.35">
      <c r="A8" s="16" t="s">
        <v>3</v>
      </c>
      <c r="B8" s="16" t="s">
        <v>222</v>
      </c>
      <c r="C8" s="16" t="s">
        <v>445</v>
      </c>
      <c r="D8" s="16" t="s">
        <v>503</v>
      </c>
      <c r="E8" s="17">
        <v>351.89000000000004</v>
      </c>
      <c r="F8" s="17">
        <v>366.32</v>
      </c>
      <c r="G8" s="17">
        <v>404.23240556621187</v>
      </c>
      <c r="H8" s="20">
        <f t="shared" si="0"/>
        <v>0.10349531984661464</v>
      </c>
      <c r="I8" s="18">
        <v>1.6359137970275657</v>
      </c>
      <c r="J8" s="18">
        <v>1.482483674923929</v>
      </c>
      <c r="K8" s="18">
        <f t="shared" si="1"/>
        <v>-0.15343012210363671</v>
      </c>
    </row>
    <row r="9" spans="1:11" ht="15" thickBot="1" x14ac:dyDescent="0.35">
      <c r="A9" s="16" t="s">
        <v>4</v>
      </c>
      <c r="B9" s="16" t="s">
        <v>223</v>
      </c>
      <c r="C9" s="16" t="s">
        <v>438</v>
      </c>
      <c r="D9" s="16" t="s">
        <v>496</v>
      </c>
      <c r="E9" s="17">
        <v>54.8</v>
      </c>
      <c r="F9" s="17">
        <v>62.64</v>
      </c>
      <c r="G9" s="17">
        <v>67.55580090131869</v>
      </c>
      <c r="H9" s="20">
        <f t="shared" si="0"/>
        <v>7.8477025883120846E-2</v>
      </c>
      <c r="I9" s="18">
        <v>1.3365698513724924</v>
      </c>
      <c r="J9" s="18">
        <v>1.2393123073512202</v>
      </c>
      <c r="K9" s="18">
        <f t="shared" si="1"/>
        <v>-9.725754402127218E-2</v>
      </c>
    </row>
    <row r="10" spans="1:11" ht="15" thickBot="1" x14ac:dyDescent="0.35">
      <c r="A10" s="16" t="s">
        <v>5</v>
      </c>
      <c r="B10" s="16" t="s">
        <v>224</v>
      </c>
      <c r="C10" s="16" t="s">
        <v>446</v>
      </c>
      <c r="D10" s="16" t="s">
        <v>504</v>
      </c>
      <c r="E10" s="17">
        <v>214.65</v>
      </c>
      <c r="F10" s="17">
        <v>202.75</v>
      </c>
      <c r="G10" s="17">
        <v>209.3946809323794</v>
      </c>
      <c r="H10" s="20">
        <f t="shared" si="0"/>
        <v>3.2772778951316403E-2</v>
      </c>
      <c r="I10" s="18">
        <v>1.4118300018892767</v>
      </c>
      <c r="J10" s="18">
        <v>1.367028673357229</v>
      </c>
      <c r="K10" s="18">
        <f t="shared" si="1"/>
        <v>-4.4801328532047657E-2</v>
      </c>
    </row>
    <row r="11" spans="1:11" ht="15" thickBot="1" x14ac:dyDescent="0.35">
      <c r="A11" s="16" t="s">
        <v>6</v>
      </c>
      <c r="B11" s="16" t="s">
        <v>225</v>
      </c>
      <c r="C11" s="16" t="s">
        <v>447</v>
      </c>
      <c r="D11" s="16" t="s">
        <v>505</v>
      </c>
      <c r="E11" s="17">
        <v>39</v>
      </c>
      <c r="F11" s="17">
        <v>47.57</v>
      </c>
      <c r="G11" s="17">
        <v>39.727083681820808</v>
      </c>
      <c r="H11" s="20">
        <f t="shared" si="0"/>
        <v>-0.16487105987343267</v>
      </c>
      <c r="I11" s="18">
        <v>1.5501172117791291</v>
      </c>
      <c r="J11" s="18">
        <v>1.8561411744924108</v>
      </c>
      <c r="K11" s="18">
        <f t="shared" si="1"/>
        <v>0.30602396271328169</v>
      </c>
    </row>
    <row r="12" spans="1:11" ht="15" thickBot="1" x14ac:dyDescent="0.35">
      <c r="A12" s="16" t="s">
        <v>7</v>
      </c>
      <c r="B12" s="16" t="s">
        <v>226</v>
      </c>
      <c r="C12" s="16" t="s">
        <v>439</v>
      </c>
      <c r="D12" s="16" t="s">
        <v>497</v>
      </c>
      <c r="E12" s="17">
        <v>76</v>
      </c>
      <c r="F12" s="17">
        <v>59.04</v>
      </c>
      <c r="G12" s="17">
        <v>74.620800325457893</v>
      </c>
      <c r="H12" s="20">
        <f t="shared" si="0"/>
        <v>0.26390244453688844</v>
      </c>
      <c r="I12" s="18">
        <v>1.5318538798536592</v>
      </c>
      <c r="J12" s="18">
        <v>1.2120032574309578</v>
      </c>
      <c r="K12" s="18">
        <f t="shared" si="1"/>
        <v>-0.31985062242270135</v>
      </c>
    </row>
    <row r="13" spans="1:11" ht="15" thickBot="1" x14ac:dyDescent="0.35">
      <c r="A13" s="16" t="s">
        <v>8</v>
      </c>
      <c r="B13" s="16" t="s">
        <v>227</v>
      </c>
      <c r="C13" s="16" t="s">
        <v>448</v>
      </c>
      <c r="D13" s="16" t="s">
        <v>506</v>
      </c>
      <c r="E13" s="17">
        <v>283.20999999999998</v>
      </c>
      <c r="F13" s="17">
        <v>283.89999999999998</v>
      </c>
      <c r="G13" s="17">
        <v>285.80511842714469</v>
      </c>
      <c r="H13" s="20">
        <f t="shared" si="0"/>
        <v>6.7105263372480252E-3</v>
      </c>
      <c r="I13" s="18">
        <v>1.6111161190945318</v>
      </c>
      <c r="J13" s="18">
        <v>1.6003767487723752</v>
      </c>
      <c r="K13" s="18">
        <f t="shared" si="1"/>
        <v>-1.073937032215655E-2</v>
      </c>
    </row>
    <row r="14" spans="1:11" ht="15" thickBot="1" x14ac:dyDescent="0.35">
      <c r="A14" s="16" t="s">
        <v>9</v>
      </c>
      <c r="B14" s="16" t="s">
        <v>228</v>
      </c>
      <c r="C14" s="16" t="s">
        <v>449</v>
      </c>
      <c r="D14" s="16" t="s">
        <v>507</v>
      </c>
      <c r="E14" s="17">
        <v>870.66</v>
      </c>
      <c r="F14" s="17">
        <v>872.77</v>
      </c>
      <c r="G14" s="17">
        <v>995.18672280993121</v>
      </c>
      <c r="H14" s="20">
        <f t="shared" si="0"/>
        <v>0.14026229454487577</v>
      </c>
      <c r="I14" s="18">
        <v>1.2251748827397859</v>
      </c>
      <c r="J14" s="18">
        <v>1.0744675927645246</v>
      </c>
      <c r="K14" s="18">
        <f t="shared" si="1"/>
        <v>-0.15070728997526128</v>
      </c>
    </row>
    <row r="15" spans="1:11" ht="15" thickBot="1" x14ac:dyDescent="0.35">
      <c r="A15" s="16" t="s">
        <v>10</v>
      </c>
      <c r="B15" s="16" t="s">
        <v>229</v>
      </c>
      <c r="C15" s="16" t="s">
        <v>449</v>
      </c>
      <c r="D15" s="16" t="s">
        <v>507</v>
      </c>
      <c r="E15" s="17">
        <v>831.82999999999981</v>
      </c>
      <c r="F15" s="17">
        <v>789.95</v>
      </c>
      <c r="G15" s="17">
        <v>684.40043057450237</v>
      </c>
      <c r="H15" s="20">
        <f t="shared" si="0"/>
        <v>-0.13361550658332511</v>
      </c>
      <c r="I15" s="18">
        <v>1.1848316785906006</v>
      </c>
      <c r="J15" s="18">
        <v>1.3675587312488673</v>
      </c>
      <c r="K15" s="18">
        <f t="shared" si="1"/>
        <v>0.18272705265826672</v>
      </c>
    </row>
    <row r="16" spans="1:11" ht="15" thickBot="1" x14ac:dyDescent="0.35">
      <c r="A16" s="16" t="s">
        <v>11</v>
      </c>
      <c r="B16" s="16" t="s">
        <v>230</v>
      </c>
      <c r="C16" s="16" t="s">
        <v>443</v>
      </c>
      <c r="D16" s="16" t="s">
        <v>501</v>
      </c>
      <c r="E16" s="17">
        <v>150.37</v>
      </c>
      <c r="F16" s="17">
        <v>165.03</v>
      </c>
      <c r="G16" s="17">
        <v>185.02268634430732</v>
      </c>
      <c r="H16" s="20">
        <f t="shared" si="0"/>
        <v>0.12114576952255539</v>
      </c>
      <c r="I16" s="18">
        <v>1.3557306154369904</v>
      </c>
      <c r="J16" s="18">
        <v>1.2092367043532029</v>
      </c>
      <c r="K16" s="18">
        <f t="shared" si="1"/>
        <v>-0.14649391108378751</v>
      </c>
    </row>
    <row r="17" spans="1:11" ht="15" thickBot="1" x14ac:dyDescent="0.35">
      <c r="A17" s="16" t="s">
        <v>12</v>
      </c>
      <c r="B17" s="16" t="s">
        <v>231</v>
      </c>
      <c r="C17" s="16" t="s">
        <v>450</v>
      </c>
      <c r="D17" s="16" t="s">
        <v>508</v>
      </c>
      <c r="E17" s="17">
        <v>990.48</v>
      </c>
      <c r="F17" s="17">
        <v>894.7</v>
      </c>
      <c r="G17" s="17">
        <v>1120.7447397920369</v>
      </c>
      <c r="H17" s="20">
        <f t="shared" si="0"/>
        <v>0.25264864177046698</v>
      </c>
      <c r="I17" s="18">
        <v>1.3603001504488732</v>
      </c>
      <c r="J17" s="18">
        <v>1.0859391094108033</v>
      </c>
      <c r="K17" s="18">
        <f t="shared" si="1"/>
        <v>-0.27436104103806991</v>
      </c>
    </row>
    <row r="18" spans="1:11" ht="15" thickBot="1" x14ac:dyDescent="0.35">
      <c r="A18" s="16" t="s">
        <v>13</v>
      </c>
      <c r="B18" s="16" t="s">
        <v>232</v>
      </c>
      <c r="C18" s="16" t="s">
        <v>451</v>
      </c>
      <c r="D18" s="16" t="s">
        <v>509</v>
      </c>
      <c r="E18" s="17">
        <v>75.05</v>
      </c>
      <c r="F18" s="17">
        <v>85.96</v>
      </c>
      <c r="G18" s="17">
        <v>97.545477982662007</v>
      </c>
      <c r="H18" s="20">
        <f t="shared" si="0"/>
        <v>0.13477754749490478</v>
      </c>
      <c r="I18" s="18">
        <v>1.4142438243271755</v>
      </c>
      <c r="J18" s="18">
        <v>1.2462740626559019</v>
      </c>
      <c r="K18" s="18">
        <f t="shared" si="1"/>
        <v>-0.16796976167127364</v>
      </c>
    </row>
    <row r="19" spans="1:11" ht="15" thickBot="1" x14ac:dyDescent="0.35">
      <c r="A19" s="16" t="s">
        <v>14</v>
      </c>
      <c r="B19" s="16" t="s">
        <v>233</v>
      </c>
      <c r="C19" s="16" t="s">
        <v>446</v>
      </c>
      <c r="D19" s="16" t="s">
        <v>504</v>
      </c>
      <c r="E19" s="17">
        <v>292.14000000000004</v>
      </c>
      <c r="F19" s="17">
        <v>304.04000000000002</v>
      </c>
      <c r="G19" s="17">
        <v>296.35669443412837</v>
      </c>
      <c r="H19" s="20">
        <f t="shared" si="0"/>
        <v>-2.5270706373739141E-2</v>
      </c>
      <c r="I19" s="18">
        <v>1.356802870167817</v>
      </c>
      <c r="J19" s="18">
        <v>1.3919791669747994</v>
      </c>
      <c r="K19" s="18">
        <f t="shared" si="1"/>
        <v>3.5176296806982421E-2</v>
      </c>
    </row>
    <row r="20" spans="1:11" ht="15" thickBot="1" x14ac:dyDescent="0.35">
      <c r="A20" s="16" t="s">
        <v>15</v>
      </c>
      <c r="B20" s="16" t="s">
        <v>234</v>
      </c>
      <c r="C20" s="16" t="s">
        <v>452</v>
      </c>
      <c r="D20" s="16" t="s">
        <v>510</v>
      </c>
      <c r="E20" s="17">
        <v>215</v>
      </c>
      <c r="F20" s="17">
        <v>186.64</v>
      </c>
      <c r="G20" s="17">
        <v>207.67933664366404</v>
      </c>
      <c r="H20" s="20">
        <f t="shared" si="0"/>
        <v>0.11272683585332222</v>
      </c>
      <c r="I20" s="18">
        <v>1.7230901197320452</v>
      </c>
      <c r="J20" s="18">
        <v>1.5485293103501458</v>
      </c>
      <c r="K20" s="18">
        <f t="shared" si="1"/>
        <v>-0.17456080938189933</v>
      </c>
    </row>
    <row r="21" spans="1:11" ht="15" thickBot="1" x14ac:dyDescent="0.35">
      <c r="A21" s="16" t="s">
        <v>16</v>
      </c>
      <c r="B21" s="16" t="s">
        <v>235</v>
      </c>
      <c r="C21" s="16" t="s">
        <v>453</v>
      </c>
      <c r="D21" s="16" t="s">
        <v>511</v>
      </c>
      <c r="E21" s="17">
        <v>251.69</v>
      </c>
      <c r="F21" s="17">
        <v>273.98</v>
      </c>
      <c r="G21" s="17">
        <v>284.2565070076709</v>
      </c>
      <c r="H21" s="20">
        <f t="shared" si="0"/>
        <v>3.750823785557663E-2</v>
      </c>
      <c r="I21" s="18">
        <v>1.7110780772112357</v>
      </c>
      <c r="J21" s="18">
        <v>1.6492187866843921</v>
      </c>
      <c r="K21" s="18">
        <f t="shared" si="1"/>
        <v>-6.185929052684358E-2</v>
      </c>
    </row>
    <row r="22" spans="1:11" ht="15" thickBot="1" x14ac:dyDescent="0.35">
      <c r="A22" s="16" t="s">
        <v>17</v>
      </c>
      <c r="B22" s="16" t="s">
        <v>236</v>
      </c>
      <c r="C22" s="16" t="s">
        <v>454</v>
      </c>
      <c r="D22" s="16" t="s">
        <v>512</v>
      </c>
      <c r="E22" s="17">
        <v>31</v>
      </c>
      <c r="F22" s="17">
        <v>30.38</v>
      </c>
      <c r="G22" s="17">
        <v>28.696711676830784</v>
      </c>
      <c r="H22" s="20">
        <f t="shared" si="0"/>
        <v>-5.5407778906162448E-2</v>
      </c>
      <c r="I22" s="18">
        <v>1.4690365700137094</v>
      </c>
      <c r="J22" s="18">
        <v>1.5552071435783847</v>
      </c>
      <c r="K22" s="18">
        <f t="shared" si="1"/>
        <v>8.617057356467539E-2</v>
      </c>
    </row>
    <row r="23" spans="1:11" ht="15" thickBot="1" x14ac:dyDescent="0.35">
      <c r="A23" s="16" t="s">
        <v>18</v>
      </c>
      <c r="B23" s="16" t="s">
        <v>237</v>
      </c>
      <c r="C23" s="16" t="s">
        <v>455</v>
      </c>
      <c r="D23" s="16" t="s">
        <v>513</v>
      </c>
      <c r="E23" s="17">
        <v>268.63</v>
      </c>
      <c r="F23" s="17">
        <v>244.1</v>
      </c>
      <c r="G23" s="17">
        <v>250.43208433919182</v>
      </c>
      <c r="H23" s="20">
        <f t="shared" si="0"/>
        <v>2.5940533958180349E-2</v>
      </c>
      <c r="I23" s="18">
        <v>1.4406771502132285</v>
      </c>
      <c r="J23" s="18">
        <v>1.4042501514731591</v>
      </c>
      <c r="K23" s="18">
        <f t="shared" si="1"/>
        <v>-3.6426998740069383E-2</v>
      </c>
    </row>
    <row r="24" spans="1:11" ht="15" thickBot="1" x14ac:dyDescent="0.35">
      <c r="A24" s="16" t="s">
        <v>19</v>
      </c>
      <c r="B24" s="16" t="s">
        <v>238</v>
      </c>
      <c r="C24" s="16" t="s">
        <v>456</v>
      </c>
      <c r="D24" s="16" t="s">
        <v>514</v>
      </c>
      <c r="E24" s="17">
        <v>886.56000000000006</v>
      </c>
      <c r="F24" s="17">
        <v>791.91</v>
      </c>
      <c r="G24" s="17">
        <v>859.54713009280317</v>
      </c>
      <c r="H24" s="20">
        <f t="shared" si="0"/>
        <v>8.5410122479578743E-2</v>
      </c>
      <c r="I24" s="18">
        <v>1.6615806770098327</v>
      </c>
      <c r="J24" s="18">
        <v>1.5308321182909312</v>
      </c>
      <c r="K24" s="18">
        <f t="shared" si="1"/>
        <v>-0.13074855871890145</v>
      </c>
    </row>
    <row r="25" spans="1:11" ht="15" thickBot="1" x14ac:dyDescent="0.35">
      <c r="A25" s="16" t="s">
        <v>20</v>
      </c>
      <c r="B25" s="16" t="s">
        <v>239</v>
      </c>
      <c r="C25" s="16" t="s">
        <v>439</v>
      </c>
      <c r="D25" s="16" t="s">
        <v>497</v>
      </c>
      <c r="E25" s="17">
        <v>43</v>
      </c>
      <c r="F25" s="17">
        <v>39.31</v>
      </c>
      <c r="G25" s="17">
        <v>45.371955452056909</v>
      </c>
      <c r="H25" s="20">
        <f t="shared" si="0"/>
        <v>0.15420899140312661</v>
      </c>
      <c r="I25" s="18">
        <v>1.3593092570982068</v>
      </c>
      <c r="J25" s="18">
        <v>1.1776976849277079</v>
      </c>
      <c r="K25" s="18">
        <f t="shared" si="1"/>
        <v>-0.18161157217049895</v>
      </c>
    </row>
    <row r="26" spans="1:11" ht="15" thickBot="1" x14ac:dyDescent="0.35">
      <c r="A26" s="16" t="s">
        <v>21</v>
      </c>
      <c r="B26" s="16" t="s">
        <v>240</v>
      </c>
      <c r="C26" s="16" t="s">
        <v>441</v>
      </c>
      <c r="D26" s="16" t="s">
        <v>499</v>
      </c>
      <c r="E26" s="17">
        <v>88.54</v>
      </c>
      <c r="F26" s="17">
        <v>94.19</v>
      </c>
      <c r="G26" s="17">
        <v>122.91460777781921</v>
      </c>
      <c r="H26" s="20">
        <f t="shared" si="0"/>
        <v>0.3049645161675254</v>
      </c>
      <c r="I26" s="18">
        <v>1.5695282123782908</v>
      </c>
      <c r="J26" s="18">
        <v>1.2027363142315526</v>
      </c>
      <c r="K26" s="18">
        <f t="shared" si="1"/>
        <v>-0.36679189814673818</v>
      </c>
    </row>
    <row r="27" spans="1:11" ht="15" thickBot="1" x14ac:dyDescent="0.35">
      <c r="A27" s="16" t="s">
        <v>22</v>
      </c>
      <c r="B27" s="16" t="s">
        <v>241</v>
      </c>
      <c r="C27" s="16" t="s">
        <v>457</v>
      </c>
      <c r="D27" s="16" t="s">
        <v>515</v>
      </c>
      <c r="E27" s="17">
        <v>301.39</v>
      </c>
      <c r="F27" s="17">
        <v>281.11</v>
      </c>
      <c r="G27" s="17">
        <v>254.22061221795391</v>
      </c>
      <c r="H27" s="20">
        <f t="shared" si="0"/>
        <v>-9.5654326712127272E-2</v>
      </c>
      <c r="I27" s="18">
        <v>1.5086845489125484</v>
      </c>
      <c r="J27" s="18">
        <v>1.6682609244178932</v>
      </c>
      <c r="K27" s="18">
        <f t="shared" si="1"/>
        <v>0.15957637550534476</v>
      </c>
    </row>
    <row r="28" spans="1:11" ht="15" thickBot="1" x14ac:dyDescent="0.35">
      <c r="A28" s="16" t="s">
        <v>23</v>
      </c>
      <c r="B28" s="16" t="s">
        <v>242</v>
      </c>
      <c r="C28" s="16" t="s">
        <v>440</v>
      </c>
      <c r="D28" s="16" t="s">
        <v>498</v>
      </c>
      <c r="E28" s="17">
        <v>47.3</v>
      </c>
      <c r="F28" s="17">
        <v>43.9</v>
      </c>
      <c r="G28" s="17">
        <v>47.79270728112845</v>
      </c>
      <c r="H28" s="20">
        <f t="shared" si="0"/>
        <v>8.8672147633905504E-2</v>
      </c>
      <c r="I28" s="18">
        <v>1.4895543759451566</v>
      </c>
      <c r="J28" s="18">
        <v>1.3682304440161521</v>
      </c>
      <c r="K28" s="18">
        <f t="shared" si="1"/>
        <v>-0.12132393192900448</v>
      </c>
    </row>
    <row r="29" spans="1:11" ht="15" thickBot="1" x14ac:dyDescent="0.35">
      <c r="A29" s="16" t="s">
        <v>24</v>
      </c>
      <c r="B29" s="16" t="s">
        <v>243</v>
      </c>
      <c r="C29" s="16" t="s">
        <v>443</v>
      </c>
      <c r="D29" s="16" t="s">
        <v>501</v>
      </c>
      <c r="E29" s="17">
        <v>116.8</v>
      </c>
      <c r="F29" s="17">
        <v>111.69</v>
      </c>
      <c r="G29" s="17">
        <v>139.65489871961086</v>
      </c>
      <c r="H29" s="20">
        <f t="shared" si="0"/>
        <v>0.25037961070472609</v>
      </c>
      <c r="I29" s="18">
        <v>1.1878420557035152</v>
      </c>
      <c r="J29" s="18">
        <v>0.94998514493853259</v>
      </c>
      <c r="K29" s="18">
        <f t="shared" si="1"/>
        <v>-0.23785691076498261</v>
      </c>
    </row>
    <row r="30" spans="1:11" ht="15" thickBot="1" x14ac:dyDescent="0.35">
      <c r="A30" s="16" t="s">
        <v>25</v>
      </c>
      <c r="B30" s="16" t="s">
        <v>244</v>
      </c>
      <c r="C30" s="16" t="s">
        <v>454</v>
      </c>
      <c r="D30" s="16" t="s">
        <v>512</v>
      </c>
      <c r="E30" s="17">
        <v>9.35</v>
      </c>
      <c r="F30" s="17">
        <v>17.260000000000002</v>
      </c>
      <c r="G30" s="17">
        <v>8.9353763674494449</v>
      </c>
      <c r="H30" s="20">
        <f t="shared" si="0"/>
        <v>-0.4823072788267993</v>
      </c>
      <c r="I30" s="18">
        <v>1.1031890492407901</v>
      </c>
      <c r="J30" s="18">
        <v>2.1309726873129127</v>
      </c>
      <c r="K30" s="18">
        <f t="shared" si="1"/>
        <v>1.0277836380721226</v>
      </c>
    </row>
    <row r="31" spans="1:11" ht="15" thickBot="1" x14ac:dyDescent="0.35">
      <c r="A31" s="16" t="s">
        <v>26</v>
      </c>
      <c r="B31" s="16" t="s">
        <v>245</v>
      </c>
      <c r="C31" s="16" t="s">
        <v>458</v>
      </c>
      <c r="D31" s="16" t="s">
        <v>516</v>
      </c>
      <c r="E31" s="17">
        <v>277.85000000000002</v>
      </c>
      <c r="F31" s="17">
        <v>286.52999999999997</v>
      </c>
      <c r="G31" s="17">
        <v>301.13210309346078</v>
      </c>
      <c r="H31" s="20">
        <f t="shared" si="0"/>
        <v>5.0961864703384686E-2</v>
      </c>
      <c r="I31" s="18">
        <v>1.6003191858309063</v>
      </c>
      <c r="J31" s="18">
        <v>1.5227186062384555</v>
      </c>
      <c r="K31" s="18">
        <f t="shared" si="1"/>
        <v>-7.7600579592450813E-2</v>
      </c>
    </row>
    <row r="32" spans="1:11" ht="15" thickBot="1" x14ac:dyDescent="0.35">
      <c r="A32" s="16" t="s">
        <v>27</v>
      </c>
      <c r="B32" s="16" t="s">
        <v>246</v>
      </c>
      <c r="C32" s="16" t="s">
        <v>459</v>
      </c>
      <c r="D32" s="16" t="s">
        <v>517</v>
      </c>
      <c r="E32" s="17">
        <v>3917.6299999999997</v>
      </c>
      <c r="F32" s="17">
        <v>4101.18</v>
      </c>
      <c r="G32" s="17">
        <v>4416.6520757237649</v>
      </c>
      <c r="H32" s="20">
        <f t="shared" si="0"/>
        <v>7.6922270108545493E-2</v>
      </c>
      <c r="I32" s="18">
        <v>1.4755736011304317</v>
      </c>
      <c r="J32" s="18">
        <v>1.3701765132795567</v>
      </c>
      <c r="K32" s="18">
        <f t="shared" si="1"/>
        <v>-0.10539708785087498</v>
      </c>
    </row>
    <row r="33" spans="1:11" ht="15" thickBot="1" x14ac:dyDescent="0.35">
      <c r="A33" s="16" t="s">
        <v>28</v>
      </c>
      <c r="B33" s="16" t="s">
        <v>247</v>
      </c>
      <c r="C33" s="16" t="s">
        <v>460</v>
      </c>
      <c r="D33" s="16" t="s">
        <v>518</v>
      </c>
      <c r="E33" s="17">
        <v>169.92999999999998</v>
      </c>
      <c r="F33" s="17">
        <v>174.95</v>
      </c>
      <c r="G33" s="17">
        <v>194.24928891886708</v>
      </c>
      <c r="H33" s="20">
        <f t="shared" si="0"/>
        <v>0.11031316901324431</v>
      </c>
      <c r="I33" s="18">
        <v>1.7358221858931893</v>
      </c>
      <c r="J33" s="18">
        <v>1.5633626929200939</v>
      </c>
      <c r="K33" s="18">
        <f t="shared" si="1"/>
        <v>-0.17245949297309537</v>
      </c>
    </row>
    <row r="34" spans="1:11" ht="15" thickBot="1" x14ac:dyDescent="0.35">
      <c r="A34" s="16" t="s">
        <v>29</v>
      </c>
      <c r="B34" s="16" t="s">
        <v>248</v>
      </c>
      <c r="C34" s="16" t="s">
        <v>452</v>
      </c>
      <c r="D34" s="16" t="s">
        <v>510</v>
      </c>
      <c r="E34" s="17">
        <v>124.9</v>
      </c>
      <c r="F34" s="17">
        <v>111.45</v>
      </c>
      <c r="G34" s="17">
        <v>116.264553384919</v>
      </c>
      <c r="H34" s="20">
        <f t="shared" si="0"/>
        <v>4.3199222834625343E-2</v>
      </c>
      <c r="I34" s="18">
        <v>1.611008051477228</v>
      </c>
      <c r="J34" s="18">
        <v>1.5442956783458182</v>
      </c>
      <c r="K34" s="18">
        <f t="shared" si="1"/>
        <v>-6.6712373131409874E-2</v>
      </c>
    </row>
    <row r="35" spans="1:11" ht="15" thickBot="1" x14ac:dyDescent="0.35">
      <c r="A35" s="16" t="s">
        <v>30</v>
      </c>
      <c r="B35" s="16" t="s">
        <v>249</v>
      </c>
      <c r="C35" s="16" t="s">
        <v>461</v>
      </c>
      <c r="D35" s="16" t="s">
        <v>519</v>
      </c>
      <c r="E35" s="17">
        <v>365.6</v>
      </c>
      <c r="F35" s="17">
        <v>331.54</v>
      </c>
      <c r="G35" s="17">
        <v>292.80536628974977</v>
      </c>
      <c r="H35" s="20">
        <f t="shared" si="0"/>
        <v>-0.11683245976428258</v>
      </c>
      <c r="I35" s="18">
        <v>1.4557675549438758</v>
      </c>
      <c r="J35" s="18">
        <v>1.6483481203977801</v>
      </c>
      <c r="K35" s="18">
        <f t="shared" si="1"/>
        <v>0.19258056545390434</v>
      </c>
    </row>
    <row r="36" spans="1:11" ht="15" thickBot="1" x14ac:dyDescent="0.35">
      <c r="A36" s="16" t="s">
        <v>31</v>
      </c>
      <c r="B36" s="16" t="s">
        <v>250</v>
      </c>
      <c r="C36" s="16" t="s">
        <v>454</v>
      </c>
      <c r="D36" s="16" t="s">
        <v>512</v>
      </c>
      <c r="E36" s="17">
        <v>135</v>
      </c>
      <c r="F36" s="17">
        <v>130.61000000000001</v>
      </c>
      <c r="G36" s="17">
        <v>154.18613517063378</v>
      </c>
      <c r="H36" s="20">
        <f t="shared" si="0"/>
        <v>0.18050788737947907</v>
      </c>
      <c r="I36" s="18">
        <v>1.5493637755778531</v>
      </c>
      <c r="J36" s="18">
        <v>1.3124552509489535</v>
      </c>
      <c r="K36" s="18">
        <f t="shared" si="1"/>
        <v>-0.23690852462889955</v>
      </c>
    </row>
    <row r="37" spans="1:11" ht="15" thickBot="1" x14ac:dyDescent="0.35">
      <c r="A37" s="16" t="s">
        <v>32</v>
      </c>
      <c r="B37" s="16" t="s">
        <v>251</v>
      </c>
      <c r="C37" s="16" t="s">
        <v>447</v>
      </c>
      <c r="D37" s="16" t="s">
        <v>505</v>
      </c>
      <c r="E37" s="17">
        <v>109.25</v>
      </c>
      <c r="F37" s="17">
        <v>104.07</v>
      </c>
      <c r="G37" s="17">
        <v>123.18423262737412</v>
      </c>
      <c r="H37" s="20">
        <f t="shared" si="0"/>
        <v>0.18366707626956974</v>
      </c>
      <c r="I37" s="18">
        <v>1.5707581724730806</v>
      </c>
      <c r="J37" s="18">
        <v>1.3270270027476496</v>
      </c>
      <c r="K37" s="18">
        <f t="shared" si="1"/>
        <v>-0.24373116972543096</v>
      </c>
    </row>
    <row r="38" spans="1:11" ht="15" thickBot="1" x14ac:dyDescent="0.35">
      <c r="A38" s="16" t="s">
        <v>33</v>
      </c>
      <c r="B38" s="16" t="s">
        <v>252</v>
      </c>
      <c r="C38" s="16" t="s">
        <v>441</v>
      </c>
      <c r="D38" s="16" t="s">
        <v>499</v>
      </c>
      <c r="E38" s="17">
        <v>111.95</v>
      </c>
      <c r="F38" s="17">
        <v>109.84</v>
      </c>
      <c r="G38" s="17">
        <v>152.28037129456573</v>
      </c>
      <c r="H38" s="20">
        <f t="shared" si="0"/>
        <v>0.38638356968832593</v>
      </c>
      <c r="I38" s="18">
        <v>1.4156301644452345</v>
      </c>
      <c r="J38" s="18">
        <v>1.021095601099401</v>
      </c>
      <c r="K38" s="18">
        <f t="shared" si="1"/>
        <v>-0.39453456334583348</v>
      </c>
    </row>
    <row r="39" spans="1:11" ht="15" thickBot="1" x14ac:dyDescent="0.35">
      <c r="A39" s="16" t="s">
        <v>34</v>
      </c>
      <c r="B39" s="16" t="s">
        <v>253</v>
      </c>
      <c r="C39" s="16" t="s">
        <v>453</v>
      </c>
      <c r="D39" s="16" t="s">
        <v>511</v>
      </c>
      <c r="E39" s="17">
        <v>181.17000000000002</v>
      </c>
      <c r="F39" s="17">
        <v>180.13</v>
      </c>
      <c r="G39" s="17">
        <v>212.51840804537366</v>
      </c>
      <c r="H39" s="20">
        <f t="shared" si="0"/>
        <v>0.17980574055056719</v>
      </c>
      <c r="I39" s="18">
        <v>1.6507548973701116</v>
      </c>
      <c r="J39" s="18">
        <v>1.3991751698036086</v>
      </c>
      <c r="K39" s="18">
        <f t="shared" si="1"/>
        <v>-0.25157972756650304</v>
      </c>
    </row>
    <row r="40" spans="1:11" ht="15" thickBot="1" x14ac:dyDescent="0.35">
      <c r="A40" s="16" t="s">
        <v>35</v>
      </c>
      <c r="B40" s="16" t="s">
        <v>254</v>
      </c>
      <c r="C40" s="16" t="s">
        <v>462</v>
      </c>
      <c r="D40" s="16" t="s">
        <v>520</v>
      </c>
      <c r="E40" s="17">
        <v>2294.14</v>
      </c>
      <c r="F40" s="17">
        <v>2234.35</v>
      </c>
      <c r="G40" s="17">
        <v>2059.9657893598378</v>
      </c>
      <c r="H40" s="20">
        <f t="shared" si="0"/>
        <v>-7.8046953539133129E-2</v>
      </c>
      <c r="I40" s="18">
        <v>1.3850335577769779</v>
      </c>
      <c r="J40" s="18">
        <v>1.5022820989569416</v>
      </c>
      <c r="K40" s="18">
        <f t="shared" si="1"/>
        <v>0.11724854117996375</v>
      </c>
    </row>
    <row r="41" spans="1:11" ht="15" thickBot="1" x14ac:dyDescent="0.35">
      <c r="A41" s="16" t="s">
        <v>36</v>
      </c>
      <c r="B41" s="16" t="s">
        <v>255</v>
      </c>
      <c r="C41" s="16" t="s">
        <v>463</v>
      </c>
      <c r="D41" s="16" t="s">
        <v>521</v>
      </c>
      <c r="E41" s="17">
        <v>196.85</v>
      </c>
      <c r="F41" s="17">
        <v>221.72</v>
      </c>
      <c r="G41" s="17">
        <v>251.51404285584016</v>
      </c>
      <c r="H41" s="20">
        <f t="shared" si="0"/>
        <v>0.13437688461050046</v>
      </c>
      <c r="I41" s="18">
        <v>1.67783481928925</v>
      </c>
      <c r="J41" s="18">
        <v>1.4790805789958874</v>
      </c>
      <c r="K41" s="18">
        <f t="shared" si="1"/>
        <v>-0.19875424029336264</v>
      </c>
    </row>
    <row r="42" spans="1:11" ht="15" thickBot="1" x14ac:dyDescent="0.35">
      <c r="A42" s="16" t="s">
        <v>37</v>
      </c>
      <c r="B42" s="16" t="s">
        <v>256</v>
      </c>
      <c r="C42" s="16" t="s">
        <v>441</v>
      </c>
      <c r="D42" s="16" t="s">
        <v>499</v>
      </c>
      <c r="E42" s="17">
        <v>176.65</v>
      </c>
      <c r="F42" s="17">
        <v>171.21</v>
      </c>
      <c r="G42" s="17">
        <v>218.42213361341805</v>
      </c>
      <c r="H42" s="20">
        <f t="shared" si="0"/>
        <v>0.27575570126405025</v>
      </c>
      <c r="I42" s="18">
        <v>1.3897067937381229</v>
      </c>
      <c r="J42" s="18">
        <v>1.0893204650084394</v>
      </c>
      <c r="K42" s="18">
        <f t="shared" si="1"/>
        <v>-0.30038632872968352</v>
      </c>
    </row>
    <row r="43" spans="1:11" ht="15" thickBot="1" x14ac:dyDescent="0.35">
      <c r="A43" s="16" t="s">
        <v>38</v>
      </c>
      <c r="B43" s="16" t="s">
        <v>257</v>
      </c>
      <c r="C43" s="16" t="s">
        <v>464</v>
      </c>
      <c r="D43" s="16" t="s">
        <v>522</v>
      </c>
      <c r="E43" s="17">
        <v>154.55000000000001</v>
      </c>
      <c r="F43" s="17">
        <v>151.28</v>
      </c>
      <c r="G43" s="17">
        <v>188.28989865848939</v>
      </c>
      <c r="H43" s="20">
        <f t="shared" si="0"/>
        <v>0.24464502021740739</v>
      </c>
      <c r="I43" s="18">
        <v>1.6861118557502226</v>
      </c>
      <c r="J43" s="18">
        <v>1.3546929673616519</v>
      </c>
      <c r="K43" s="18">
        <f t="shared" si="1"/>
        <v>-0.3314188883885707</v>
      </c>
    </row>
    <row r="44" spans="1:11" ht="15" thickBot="1" x14ac:dyDescent="0.35">
      <c r="A44" s="16" t="s">
        <v>39</v>
      </c>
      <c r="B44" s="16" t="s">
        <v>258</v>
      </c>
      <c r="C44" s="16" t="s">
        <v>465</v>
      </c>
      <c r="D44" s="16" t="s">
        <v>523</v>
      </c>
      <c r="E44" s="17">
        <v>97.6</v>
      </c>
      <c r="F44" s="17">
        <v>121.69</v>
      </c>
      <c r="G44" s="17">
        <v>114.1918678461829</v>
      </c>
      <c r="H44" s="20">
        <f t="shared" si="0"/>
        <v>-6.1616666561074007E-2</v>
      </c>
      <c r="I44" s="18">
        <v>1.4217212687637943</v>
      </c>
      <c r="J44" s="18">
        <v>1.5150751490369752</v>
      </c>
      <c r="K44" s="18">
        <f t="shared" si="1"/>
        <v>9.3353880273180811E-2</v>
      </c>
    </row>
    <row r="45" spans="1:11" ht="15" thickBot="1" x14ac:dyDescent="0.35">
      <c r="A45" s="16" t="s">
        <v>40</v>
      </c>
      <c r="B45" s="16" t="s">
        <v>259</v>
      </c>
      <c r="C45" s="16" t="s">
        <v>448</v>
      </c>
      <c r="D45" s="16" t="s">
        <v>506</v>
      </c>
      <c r="E45" s="17">
        <v>329.53</v>
      </c>
      <c r="F45" s="17">
        <v>314.89999999999998</v>
      </c>
      <c r="G45" s="17">
        <v>330.90634211472718</v>
      </c>
      <c r="H45" s="20">
        <f t="shared" si="0"/>
        <v>5.0829920974046379E-2</v>
      </c>
      <c r="I45" s="18">
        <v>1.5984802381434744</v>
      </c>
      <c r="J45" s="18">
        <v>1.5211598054438669</v>
      </c>
      <c r="K45" s="18">
        <f t="shared" si="1"/>
        <v>-7.7320432699607533E-2</v>
      </c>
    </row>
    <row r="46" spans="1:11" ht="15" thickBot="1" x14ac:dyDescent="0.35">
      <c r="A46" s="16" t="s">
        <v>41</v>
      </c>
      <c r="B46" s="16" t="s">
        <v>260</v>
      </c>
      <c r="C46" s="16" t="s">
        <v>441</v>
      </c>
      <c r="D46" s="16" t="s">
        <v>499</v>
      </c>
      <c r="E46" s="17">
        <v>410.17999999999995</v>
      </c>
      <c r="F46" s="17">
        <v>364.91</v>
      </c>
      <c r="G46" s="17">
        <v>383.57362864120688</v>
      </c>
      <c r="H46" s="20">
        <f t="shared" si="0"/>
        <v>5.1145840457117793E-2</v>
      </c>
      <c r="I46" s="18">
        <v>1.2048691023784757</v>
      </c>
      <c r="J46" s="18">
        <v>1.1462435144627576</v>
      </c>
      <c r="K46" s="18">
        <f t="shared" si="1"/>
        <v>-5.8625587915718036E-2</v>
      </c>
    </row>
    <row r="47" spans="1:11" ht="15" thickBot="1" x14ac:dyDescent="0.35">
      <c r="A47" s="16" t="s">
        <v>42</v>
      </c>
      <c r="B47" s="16" t="s">
        <v>261</v>
      </c>
      <c r="C47" s="16" t="s">
        <v>465</v>
      </c>
      <c r="D47" s="16" t="s">
        <v>523</v>
      </c>
      <c r="E47" s="17">
        <v>309.3</v>
      </c>
      <c r="F47" s="17">
        <v>300.32</v>
      </c>
      <c r="G47" s="17">
        <v>286.01221265212371</v>
      </c>
      <c r="H47" s="20">
        <f t="shared" si="0"/>
        <v>-4.7641806565917308E-2</v>
      </c>
      <c r="I47" s="18">
        <v>1.690839862983913</v>
      </c>
      <c r="J47" s="18">
        <v>1.7754242832593894</v>
      </c>
      <c r="K47" s="18">
        <f t="shared" si="1"/>
        <v>8.4584420275476413E-2</v>
      </c>
    </row>
    <row r="48" spans="1:11" ht="15" thickBot="1" x14ac:dyDescent="0.35">
      <c r="A48" s="16" t="s">
        <v>43</v>
      </c>
      <c r="B48" s="16" t="s">
        <v>262</v>
      </c>
      <c r="C48" s="16" t="s">
        <v>440</v>
      </c>
      <c r="D48" s="16" t="s">
        <v>498</v>
      </c>
      <c r="E48" s="17">
        <v>157.19999999999999</v>
      </c>
      <c r="F48" s="17">
        <v>176.62</v>
      </c>
      <c r="G48" s="17">
        <v>170.21573570581762</v>
      </c>
      <c r="H48" s="20">
        <f t="shared" si="0"/>
        <v>-3.6260130756326482E-2</v>
      </c>
      <c r="I48" s="18">
        <v>1.5507885937863619</v>
      </c>
      <c r="J48" s="18">
        <v>1.6091360783936375</v>
      </c>
      <c r="K48" s="18">
        <f t="shared" si="1"/>
        <v>5.8347484607275568E-2</v>
      </c>
    </row>
    <row r="49" spans="1:11" ht="15" thickBot="1" x14ac:dyDescent="0.35">
      <c r="A49" s="16" t="s">
        <v>44</v>
      </c>
      <c r="B49" s="16" t="s">
        <v>263</v>
      </c>
      <c r="C49" s="16" t="s">
        <v>456</v>
      </c>
      <c r="D49" s="16" t="s">
        <v>514</v>
      </c>
      <c r="E49" s="17">
        <v>162</v>
      </c>
      <c r="F49" s="17">
        <v>156.43</v>
      </c>
      <c r="G49" s="17">
        <v>135.26894898340572</v>
      </c>
      <c r="H49" s="20">
        <f t="shared" si="0"/>
        <v>-0.13527488983311567</v>
      </c>
      <c r="I49" s="18">
        <v>1.7568207856635767</v>
      </c>
      <c r="J49" s="18">
        <v>2.0316523309060908</v>
      </c>
      <c r="K49" s="18">
        <f t="shared" si="1"/>
        <v>0.27483154524251407</v>
      </c>
    </row>
    <row r="50" spans="1:11" ht="15" thickBot="1" x14ac:dyDescent="0.35">
      <c r="A50" s="16" t="s">
        <v>45</v>
      </c>
      <c r="B50" s="16" t="s">
        <v>264</v>
      </c>
      <c r="C50" s="16" t="s">
        <v>458</v>
      </c>
      <c r="D50" s="16" t="s">
        <v>516</v>
      </c>
      <c r="E50" s="17">
        <v>48.300000000000004</v>
      </c>
      <c r="F50" s="17">
        <v>56</v>
      </c>
      <c r="G50" s="17">
        <v>52.219320631137165</v>
      </c>
      <c r="H50" s="20">
        <f t="shared" si="0"/>
        <v>-6.7512131586836333E-2</v>
      </c>
      <c r="I50" s="18">
        <v>1.660707279715951</v>
      </c>
      <c r="J50" s="18">
        <v>1.7809425044231573</v>
      </c>
      <c r="K50" s="18">
        <f t="shared" si="1"/>
        <v>0.12023522470720627</v>
      </c>
    </row>
    <row r="51" spans="1:11" ht="15" thickBot="1" x14ac:dyDescent="0.35">
      <c r="A51" s="16" t="s">
        <v>46</v>
      </c>
      <c r="B51" s="16" t="s">
        <v>265</v>
      </c>
      <c r="C51" s="16" t="s">
        <v>452</v>
      </c>
      <c r="D51" s="16" t="s">
        <v>510</v>
      </c>
      <c r="E51" s="17">
        <v>230.11</v>
      </c>
      <c r="F51" s="17">
        <v>188.75</v>
      </c>
      <c r="G51" s="17">
        <v>166.36384590285914</v>
      </c>
      <c r="H51" s="20">
        <f t="shared" si="0"/>
        <v>-0.11860214091200456</v>
      </c>
      <c r="I51" s="18">
        <v>1.9132314496664706</v>
      </c>
      <c r="J51" s="18">
        <v>2.1706785760134921</v>
      </c>
      <c r="K51" s="18">
        <f t="shared" si="1"/>
        <v>0.25744712634702149</v>
      </c>
    </row>
    <row r="52" spans="1:11" ht="15" thickBot="1" x14ac:dyDescent="0.35">
      <c r="A52" s="16" t="s">
        <v>47</v>
      </c>
      <c r="B52" s="16" t="s">
        <v>266</v>
      </c>
      <c r="C52" s="16" t="s">
        <v>446</v>
      </c>
      <c r="D52" s="16" t="s">
        <v>504</v>
      </c>
      <c r="E52" s="17">
        <v>534.76</v>
      </c>
      <c r="F52" s="17">
        <v>513.41</v>
      </c>
      <c r="G52" s="17">
        <v>653.34290315632677</v>
      </c>
      <c r="H52" s="20">
        <f t="shared" si="0"/>
        <v>0.27255585819584116</v>
      </c>
      <c r="I52" s="18">
        <v>1.3155797492429231</v>
      </c>
      <c r="J52" s="18">
        <v>1.0338090393203474</v>
      </c>
      <c r="K52" s="18">
        <f t="shared" si="1"/>
        <v>-0.28177070992257569</v>
      </c>
    </row>
    <row r="53" spans="1:11" ht="15" thickBot="1" x14ac:dyDescent="0.35">
      <c r="A53" s="16" t="s">
        <v>48</v>
      </c>
      <c r="B53" s="16" t="s">
        <v>267</v>
      </c>
      <c r="C53" s="16" t="s">
        <v>466</v>
      </c>
      <c r="D53" s="16" t="s">
        <v>524</v>
      </c>
      <c r="E53" s="17">
        <v>843.0200000000001</v>
      </c>
      <c r="F53" s="17">
        <v>778.45</v>
      </c>
      <c r="G53" s="17">
        <v>712.39764506897575</v>
      </c>
      <c r="H53" s="20">
        <f t="shared" si="0"/>
        <v>-8.4851120728401688E-2</v>
      </c>
      <c r="I53" s="18">
        <v>1.3042764613774389</v>
      </c>
      <c r="J53" s="18">
        <v>1.4252068607848398</v>
      </c>
      <c r="K53" s="18">
        <f t="shared" si="1"/>
        <v>0.12093039940740091</v>
      </c>
    </row>
    <row r="54" spans="1:11" ht="15" thickBot="1" x14ac:dyDescent="0.35">
      <c r="A54" s="16" t="s">
        <v>49</v>
      </c>
      <c r="B54" s="16" t="s">
        <v>268</v>
      </c>
      <c r="C54" s="16" t="s">
        <v>451</v>
      </c>
      <c r="D54" s="16" t="s">
        <v>509</v>
      </c>
      <c r="E54" s="17">
        <v>332.46000000000004</v>
      </c>
      <c r="F54" s="17">
        <v>311.58999999999997</v>
      </c>
      <c r="G54" s="17">
        <v>355.5244260801403</v>
      </c>
      <c r="H54" s="20">
        <f t="shared" si="0"/>
        <v>0.14100075766276302</v>
      </c>
      <c r="I54" s="18">
        <v>1.4386504586431974</v>
      </c>
      <c r="J54" s="18">
        <v>1.2608672246547348</v>
      </c>
      <c r="K54" s="18">
        <f t="shared" si="1"/>
        <v>-0.17778323398846263</v>
      </c>
    </row>
    <row r="55" spans="1:11" ht="15" thickBot="1" x14ac:dyDescent="0.35">
      <c r="A55" s="16" t="s">
        <v>50</v>
      </c>
      <c r="B55" s="16" t="s">
        <v>269</v>
      </c>
      <c r="C55" s="16" t="s">
        <v>466</v>
      </c>
      <c r="D55" s="16" t="s">
        <v>524</v>
      </c>
      <c r="E55" s="17">
        <v>224.5</v>
      </c>
      <c r="F55" s="17">
        <v>209.17</v>
      </c>
      <c r="G55" s="17">
        <v>203.95868213086607</v>
      </c>
      <c r="H55" s="20">
        <f t="shared" si="0"/>
        <v>-2.4914270063268736E-2</v>
      </c>
      <c r="I55" s="18">
        <v>1.3642940865760176</v>
      </c>
      <c r="J55" s="18">
        <v>1.399152961314017</v>
      </c>
      <c r="K55" s="18">
        <f t="shared" si="1"/>
        <v>3.4858874737999423E-2</v>
      </c>
    </row>
    <row r="56" spans="1:11" ht="15" thickBot="1" x14ac:dyDescent="0.35">
      <c r="A56" s="16" t="s">
        <v>51</v>
      </c>
      <c r="B56" s="16" t="s">
        <v>270</v>
      </c>
      <c r="C56" s="16" t="s">
        <v>467</v>
      </c>
      <c r="D56" s="16" t="s">
        <v>525</v>
      </c>
      <c r="E56" s="17">
        <v>122.91</v>
      </c>
      <c r="F56" s="17">
        <v>122.14</v>
      </c>
      <c r="G56" s="17">
        <v>120.00974472997444</v>
      </c>
      <c r="H56" s="20">
        <f t="shared" si="0"/>
        <v>-1.7441094400078249E-2</v>
      </c>
      <c r="I56" s="18">
        <v>1.2734539791042196</v>
      </c>
      <c r="J56" s="18">
        <v>1.2960586605509274</v>
      </c>
      <c r="K56" s="18">
        <f t="shared" si="1"/>
        <v>2.2604681446707797E-2</v>
      </c>
    </row>
    <row r="57" spans="1:11" ht="15" thickBot="1" x14ac:dyDescent="0.35">
      <c r="A57" s="16" t="s">
        <v>52</v>
      </c>
      <c r="B57" s="16" t="s">
        <v>271</v>
      </c>
      <c r="C57" s="16" t="s">
        <v>466</v>
      </c>
      <c r="D57" s="16" t="s">
        <v>524</v>
      </c>
      <c r="E57" s="17">
        <v>881.69999999999993</v>
      </c>
      <c r="F57" s="17">
        <v>845</v>
      </c>
      <c r="G57" s="17">
        <v>662.37222959263306</v>
      </c>
      <c r="H57" s="20">
        <f t="shared" si="0"/>
        <v>-0.21612753894362952</v>
      </c>
      <c r="I57" s="18">
        <v>1.3535434143751746</v>
      </c>
      <c r="J57" s="18">
        <v>1.7267393378651141</v>
      </c>
      <c r="K57" s="18">
        <f t="shared" si="1"/>
        <v>0.37319592348993957</v>
      </c>
    </row>
    <row r="58" spans="1:11" ht="15" thickBot="1" x14ac:dyDescent="0.35">
      <c r="A58" s="16" t="s">
        <v>53</v>
      </c>
      <c r="B58" s="16" t="s">
        <v>272</v>
      </c>
      <c r="C58" s="16" t="s">
        <v>443</v>
      </c>
      <c r="D58" s="16" t="s">
        <v>501</v>
      </c>
      <c r="E58" s="17">
        <v>120.4</v>
      </c>
      <c r="F58" s="17">
        <v>119.61</v>
      </c>
      <c r="G58" s="17">
        <v>127.81856646344237</v>
      </c>
      <c r="H58" s="20">
        <f t="shared" si="0"/>
        <v>6.8627760751127559E-2</v>
      </c>
      <c r="I58" s="18">
        <v>1.4670052820329127</v>
      </c>
      <c r="J58" s="18">
        <v>1.3727935357039289</v>
      </c>
      <c r="K58" s="18">
        <f t="shared" si="1"/>
        <v>-9.421174632898377E-2</v>
      </c>
    </row>
    <row r="59" spans="1:11" ht="15" thickBot="1" x14ac:dyDescent="0.35">
      <c r="A59" s="16" t="s">
        <v>54</v>
      </c>
      <c r="B59" s="16" t="s">
        <v>273</v>
      </c>
      <c r="C59" s="16" t="s">
        <v>438</v>
      </c>
      <c r="D59" s="16" t="s">
        <v>496</v>
      </c>
      <c r="E59" s="17">
        <v>57.55</v>
      </c>
      <c r="F59" s="17">
        <v>62.08</v>
      </c>
      <c r="G59" s="17">
        <v>62.481318573894995</v>
      </c>
      <c r="H59" s="20">
        <f t="shared" si="0"/>
        <v>6.464538883617867E-3</v>
      </c>
      <c r="I59" s="18">
        <v>1.3207668519966476</v>
      </c>
      <c r="J59" s="18">
        <v>1.312283544000127</v>
      </c>
      <c r="K59" s="18">
        <f t="shared" si="1"/>
        <v>-8.4833079965205282E-3</v>
      </c>
    </row>
    <row r="60" spans="1:11" ht="15" thickBot="1" x14ac:dyDescent="0.35">
      <c r="A60" s="16" t="s">
        <v>55</v>
      </c>
      <c r="B60" s="16" t="s">
        <v>274</v>
      </c>
      <c r="C60" s="16" t="s">
        <v>463</v>
      </c>
      <c r="D60" s="16" t="s">
        <v>521</v>
      </c>
      <c r="E60" s="17">
        <v>7</v>
      </c>
      <c r="F60" s="17">
        <v>10.81</v>
      </c>
      <c r="G60" s="17">
        <v>9.8622987105317144</v>
      </c>
      <c r="H60" s="20">
        <f t="shared" si="0"/>
        <v>-8.7668944446649966E-2</v>
      </c>
      <c r="I60" s="18">
        <v>0.99353907346869597</v>
      </c>
      <c r="J60" s="18">
        <v>1.0890115681375017</v>
      </c>
      <c r="K60" s="18">
        <f t="shared" si="1"/>
        <v>9.5472494668805696E-2</v>
      </c>
    </row>
    <row r="61" spans="1:11" ht="15" thickBot="1" x14ac:dyDescent="0.35">
      <c r="A61" s="16" t="s">
        <v>56</v>
      </c>
      <c r="B61" s="16" t="s">
        <v>275</v>
      </c>
      <c r="C61" s="16" t="s">
        <v>444</v>
      </c>
      <c r="D61" s="16" t="s">
        <v>502</v>
      </c>
      <c r="E61" s="17">
        <v>283.73</v>
      </c>
      <c r="F61" s="17">
        <v>287.7</v>
      </c>
      <c r="G61" s="17">
        <v>278.93342323663728</v>
      </c>
      <c r="H61" s="20">
        <f t="shared" si="0"/>
        <v>-3.047124352924125E-2</v>
      </c>
      <c r="I61" s="18">
        <v>1.5649995887524177</v>
      </c>
      <c r="J61" s="18">
        <v>1.614185838540023</v>
      </c>
      <c r="K61" s="18">
        <f t="shared" si="1"/>
        <v>4.9186249787605218E-2</v>
      </c>
    </row>
    <row r="62" spans="1:11" ht="15" thickBot="1" x14ac:dyDescent="0.35">
      <c r="A62" s="16" t="s">
        <v>57</v>
      </c>
      <c r="B62" s="16" t="s">
        <v>276</v>
      </c>
      <c r="C62" s="16" t="s">
        <v>453</v>
      </c>
      <c r="D62" s="16" t="s">
        <v>511</v>
      </c>
      <c r="E62" s="17">
        <v>47</v>
      </c>
      <c r="F62" s="17">
        <v>42.31</v>
      </c>
      <c r="G62" s="17">
        <v>51.99880034989372</v>
      </c>
      <c r="H62" s="20">
        <f t="shared" si="0"/>
        <v>0.22899551760561848</v>
      </c>
      <c r="I62" s="18">
        <v>1.7989082201468769</v>
      </c>
      <c r="J62" s="18">
        <v>1.463722360559611</v>
      </c>
      <c r="K62" s="18">
        <f t="shared" si="1"/>
        <v>-0.33518585958726588</v>
      </c>
    </row>
    <row r="63" spans="1:11" ht="15" thickBot="1" x14ac:dyDescent="0.35">
      <c r="A63" s="16" t="s">
        <v>58</v>
      </c>
      <c r="B63" s="16" t="s">
        <v>277</v>
      </c>
      <c r="C63" s="16" t="s">
        <v>463</v>
      </c>
      <c r="D63" s="16" t="s">
        <v>521</v>
      </c>
      <c r="E63" s="17">
        <v>24</v>
      </c>
      <c r="F63" s="17">
        <v>31.46</v>
      </c>
      <c r="G63" s="17">
        <v>27.377385540648842</v>
      </c>
      <c r="H63" s="20">
        <f t="shared" si="0"/>
        <v>-0.12977159756360965</v>
      </c>
      <c r="I63" s="18">
        <v>0.99431977055134368</v>
      </c>
      <c r="J63" s="18">
        <v>1.1425963204229292</v>
      </c>
      <c r="K63" s="18">
        <f t="shared" si="1"/>
        <v>0.14827654987158556</v>
      </c>
    </row>
    <row r="64" spans="1:11" ht="15" thickBot="1" x14ac:dyDescent="0.35">
      <c r="A64" s="16" t="s">
        <v>59</v>
      </c>
      <c r="B64" s="16" t="s">
        <v>278</v>
      </c>
      <c r="C64" s="16" t="s">
        <v>456</v>
      </c>
      <c r="D64" s="16" t="s">
        <v>514</v>
      </c>
      <c r="E64" s="17">
        <v>154.9</v>
      </c>
      <c r="F64" s="17">
        <v>156.19999999999999</v>
      </c>
      <c r="G64" s="17">
        <v>159.11055202389289</v>
      </c>
      <c r="H64" s="20">
        <f t="shared" si="0"/>
        <v>1.8633495671529481E-2</v>
      </c>
      <c r="I64" s="18">
        <v>1.6850494634907187</v>
      </c>
      <c r="J64" s="18">
        <v>1.6542254605321589</v>
      </c>
      <c r="K64" s="18">
        <f t="shared" si="1"/>
        <v>-3.0824002958559804E-2</v>
      </c>
    </row>
    <row r="65" spans="1:11" ht="15" thickBot="1" x14ac:dyDescent="0.35">
      <c r="A65" s="16" t="s">
        <v>60</v>
      </c>
      <c r="B65" s="16" t="s">
        <v>279</v>
      </c>
      <c r="C65" s="16" t="s">
        <v>442</v>
      </c>
      <c r="D65" s="16" t="s">
        <v>500</v>
      </c>
      <c r="E65" s="17">
        <v>79.22</v>
      </c>
      <c r="F65" s="17">
        <v>83.13</v>
      </c>
      <c r="G65" s="17">
        <v>104.12122052943683</v>
      </c>
      <c r="H65" s="20">
        <f t="shared" si="0"/>
        <v>0.25251077263847987</v>
      </c>
      <c r="I65" s="18">
        <v>1.3743119572870623</v>
      </c>
      <c r="J65" s="18">
        <v>1.0972456184085364</v>
      </c>
      <c r="K65" s="18">
        <f t="shared" si="1"/>
        <v>-0.27706633887852594</v>
      </c>
    </row>
    <row r="66" spans="1:11" ht="15" thickBot="1" x14ac:dyDescent="0.35">
      <c r="A66" s="16" t="s">
        <v>61</v>
      </c>
      <c r="B66" s="16" t="s">
        <v>280</v>
      </c>
      <c r="C66" s="16" t="s">
        <v>453</v>
      </c>
      <c r="D66" s="16" t="s">
        <v>511</v>
      </c>
      <c r="E66" s="17">
        <v>54.6</v>
      </c>
      <c r="F66" s="17">
        <v>52.43</v>
      </c>
      <c r="G66" s="17">
        <v>66.2913824722866</v>
      </c>
      <c r="H66" s="20">
        <f t="shared" si="0"/>
        <v>0.26437883792268929</v>
      </c>
      <c r="I66" s="18">
        <v>1.7071018617014286</v>
      </c>
      <c r="J66" s="18">
        <v>1.3501506119052982</v>
      </c>
      <c r="K66" s="18">
        <f t="shared" si="1"/>
        <v>-0.35695124979613047</v>
      </c>
    </row>
    <row r="67" spans="1:11" ht="15" thickBot="1" x14ac:dyDescent="0.35">
      <c r="A67" s="16" t="s">
        <v>62</v>
      </c>
      <c r="B67" s="16" t="s">
        <v>281</v>
      </c>
      <c r="C67" s="16" t="s">
        <v>464</v>
      </c>
      <c r="D67" s="16" t="s">
        <v>522</v>
      </c>
      <c r="E67" s="17">
        <v>254.18</v>
      </c>
      <c r="F67" s="17">
        <v>242.36</v>
      </c>
      <c r="G67" s="17">
        <v>265.90807360347122</v>
      </c>
      <c r="H67" s="20">
        <f t="shared" si="0"/>
        <v>9.7161551425446482E-2</v>
      </c>
      <c r="I67" s="18">
        <v>1.6346546087585225</v>
      </c>
      <c r="J67" s="18">
        <v>1.4898941788789064</v>
      </c>
      <c r="K67" s="18">
        <f t="shared" si="1"/>
        <v>-0.14476042987961613</v>
      </c>
    </row>
    <row r="68" spans="1:11" ht="15" thickBot="1" x14ac:dyDescent="0.35">
      <c r="A68" s="16" t="s">
        <v>63</v>
      </c>
      <c r="B68" s="16" t="s">
        <v>282</v>
      </c>
      <c r="C68" s="16" t="s">
        <v>468</v>
      </c>
      <c r="D68" s="16" t="s">
        <v>526</v>
      </c>
      <c r="E68" s="17">
        <v>1393.0900000000001</v>
      </c>
      <c r="F68" s="17">
        <v>1432.45</v>
      </c>
      <c r="G68" s="17">
        <v>1310.5763805187662</v>
      </c>
      <c r="H68" s="20">
        <f t="shared" si="0"/>
        <v>-8.5080539970842847E-2</v>
      </c>
      <c r="I68" s="18">
        <v>1.5622914740345075</v>
      </c>
      <c r="J68" s="18">
        <v>1.7075726796593871</v>
      </c>
      <c r="K68" s="18">
        <f t="shared" si="1"/>
        <v>0.14528120562487956</v>
      </c>
    </row>
    <row r="69" spans="1:11" ht="15" thickBot="1" x14ac:dyDescent="0.35">
      <c r="A69" s="16" t="s">
        <v>64</v>
      </c>
      <c r="B69" s="16" t="s">
        <v>283</v>
      </c>
      <c r="C69" s="16" t="s">
        <v>469</v>
      </c>
      <c r="D69" s="16" t="s">
        <v>527</v>
      </c>
      <c r="E69" s="17">
        <v>472.33000000000004</v>
      </c>
      <c r="F69" s="17">
        <v>469.76</v>
      </c>
      <c r="G69" s="17">
        <v>439.41340061147878</v>
      </c>
      <c r="H69" s="20">
        <f t="shared" si="0"/>
        <v>-6.4600220087962387E-2</v>
      </c>
      <c r="I69" s="18">
        <v>1.6197584752674952</v>
      </c>
      <c r="J69" s="18">
        <v>1.7316216125471109</v>
      </c>
      <c r="K69" s="18">
        <f t="shared" si="1"/>
        <v>0.11186313727961572</v>
      </c>
    </row>
    <row r="70" spans="1:11" ht="15" thickBot="1" x14ac:dyDescent="0.35">
      <c r="A70" s="16" t="s">
        <v>65</v>
      </c>
      <c r="B70" s="16" t="s">
        <v>284</v>
      </c>
      <c r="C70" s="16" t="s">
        <v>467</v>
      </c>
      <c r="D70" s="16" t="s">
        <v>525</v>
      </c>
      <c r="E70" s="17">
        <v>339.18000000000006</v>
      </c>
      <c r="F70" s="17">
        <v>322.69</v>
      </c>
      <c r="G70" s="17">
        <v>323.4823684665443</v>
      </c>
      <c r="H70" s="20">
        <f t="shared" ref="H70:H133" si="2">(G70-F70)/F70</f>
        <v>2.4555098284554941E-3</v>
      </c>
      <c r="I70" s="18">
        <v>1.349009628489195</v>
      </c>
      <c r="J70" s="18">
        <v>1.3457052360558559</v>
      </c>
      <c r="K70" s="18">
        <f t="shared" ref="K70:K133" si="3">J70-I70</f>
        <v>-3.3043924333391317E-3</v>
      </c>
    </row>
    <row r="71" spans="1:11" ht="15" thickBot="1" x14ac:dyDescent="0.35">
      <c r="A71" s="16" t="s">
        <v>66</v>
      </c>
      <c r="B71" s="16" t="s">
        <v>285</v>
      </c>
      <c r="C71" s="16" t="s">
        <v>441</v>
      </c>
      <c r="D71" s="16" t="s">
        <v>499</v>
      </c>
      <c r="E71" s="17">
        <v>37.6</v>
      </c>
      <c r="F71" s="17">
        <v>35.9</v>
      </c>
      <c r="G71" s="17">
        <v>46.394899553361029</v>
      </c>
      <c r="H71" s="20">
        <f t="shared" si="2"/>
        <v>0.29233703491256352</v>
      </c>
      <c r="I71" s="18">
        <v>1.6276045193683792</v>
      </c>
      <c r="J71" s="18">
        <v>1.2594272820468224</v>
      </c>
      <c r="K71" s="18">
        <f t="shared" si="3"/>
        <v>-0.36817723732155683</v>
      </c>
    </row>
    <row r="72" spans="1:11" ht="15" thickBot="1" x14ac:dyDescent="0.35">
      <c r="A72" s="16" t="s">
        <v>67</v>
      </c>
      <c r="B72" s="16" t="s">
        <v>286</v>
      </c>
      <c r="C72" s="16" t="s">
        <v>451</v>
      </c>
      <c r="D72" s="16" t="s">
        <v>509</v>
      </c>
      <c r="E72" s="17">
        <v>28.950000000000003</v>
      </c>
      <c r="F72" s="17">
        <v>27.9</v>
      </c>
      <c r="G72" s="17">
        <v>26.993645682658098</v>
      </c>
      <c r="H72" s="20">
        <f t="shared" si="2"/>
        <v>-3.2485817825874577E-2</v>
      </c>
      <c r="I72" s="18">
        <v>1.5812518954953276</v>
      </c>
      <c r="J72" s="18">
        <v>1.6343449270604558</v>
      </c>
      <c r="K72" s="18">
        <f t="shared" si="3"/>
        <v>5.3093031565128124E-2</v>
      </c>
    </row>
    <row r="73" spans="1:11" ht="15" thickBot="1" x14ac:dyDescent="0.35">
      <c r="A73" s="16" t="s">
        <v>68</v>
      </c>
      <c r="B73" s="16" t="s">
        <v>287</v>
      </c>
      <c r="C73" s="16" t="s">
        <v>470</v>
      </c>
      <c r="D73" s="16" t="s">
        <v>528</v>
      </c>
      <c r="E73" s="17">
        <v>137</v>
      </c>
      <c r="F73" s="17">
        <v>121.06</v>
      </c>
      <c r="G73" s="17">
        <v>109.78437109843065</v>
      </c>
      <c r="H73" s="20">
        <f t="shared" si="2"/>
        <v>-9.3140830179822803E-2</v>
      </c>
      <c r="I73" s="18">
        <v>1.5264035293852485</v>
      </c>
      <c r="J73" s="18">
        <v>1.6831759331362575</v>
      </c>
      <c r="K73" s="18">
        <f t="shared" si="3"/>
        <v>0.15677240375100898</v>
      </c>
    </row>
    <row r="74" spans="1:11" ht="15" thickBot="1" x14ac:dyDescent="0.35">
      <c r="A74" s="16" t="s">
        <v>69</v>
      </c>
      <c r="B74" s="16" t="s">
        <v>288</v>
      </c>
      <c r="C74" s="16" t="s">
        <v>471</v>
      </c>
      <c r="D74" s="16" t="s">
        <v>529</v>
      </c>
      <c r="E74" s="17">
        <v>40.5</v>
      </c>
      <c r="F74" s="17">
        <v>55.61</v>
      </c>
      <c r="G74" s="17">
        <v>37.978824249230207</v>
      </c>
      <c r="H74" s="20">
        <f t="shared" si="2"/>
        <v>-0.31705045406886878</v>
      </c>
      <c r="I74" s="18">
        <v>1.097112601569292</v>
      </c>
      <c r="J74" s="18">
        <v>1.6064328735638769</v>
      </c>
      <c r="K74" s="18">
        <f t="shared" si="3"/>
        <v>0.50932027199458485</v>
      </c>
    </row>
    <row r="75" spans="1:11" ht="15" thickBot="1" x14ac:dyDescent="0.35">
      <c r="A75" s="16" t="s">
        <v>70</v>
      </c>
      <c r="B75" s="16" t="s">
        <v>289</v>
      </c>
      <c r="C75" s="16" t="s">
        <v>443</v>
      </c>
      <c r="D75" s="16" t="s">
        <v>501</v>
      </c>
      <c r="E75" s="17">
        <v>137.80000000000001</v>
      </c>
      <c r="F75" s="17">
        <v>130.47999999999999</v>
      </c>
      <c r="G75" s="17">
        <v>156.63120332901315</v>
      </c>
      <c r="H75" s="20">
        <f t="shared" si="2"/>
        <v>0.20042307885509777</v>
      </c>
      <c r="I75" s="18">
        <v>1.2838196955262307</v>
      </c>
      <c r="J75" s="18">
        <v>1.0694726868719253</v>
      </c>
      <c r="K75" s="18">
        <f t="shared" si="3"/>
        <v>-0.21434700865430534</v>
      </c>
    </row>
    <row r="76" spans="1:11" ht="15" thickBot="1" x14ac:dyDescent="0.35">
      <c r="A76" s="16" t="s">
        <v>71</v>
      </c>
      <c r="B76" s="16" t="s">
        <v>290</v>
      </c>
      <c r="C76" s="16" t="s">
        <v>444</v>
      </c>
      <c r="D76" s="16" t="s">
        <v>502</v>
      </c>
      <c r="E76" s="17">
        <v>54.430000000000007</v>
      </c>
      <c r="F76" s="17">
        <v>61.91</v>
      </c>
      <c r="G76" s="17">
        <v>72.407609162827569</v>
      </c>
      <c r="H76" s="20">
        <f t="shared" si="2"/>
        <v>0.16956241581049222</v>
      </c>
      <c r="I76" s="18">
        <v>1.538097575413081</v>
      </c>
      <c r="J76" s="18">
        <v>1.3151051663601883</v>
      </c>
      <c r="K76" s="18">
        <f t="shared" si="3"/>
        <v>-0.22299240905289275</v>
      </c>
    </row>
    <row r="77" spans="1:11" ht="15" thickBot="1" x14ac:dyDescent="0.35">
      <c r="A77" s="16" t="s">
        <v>72</v>
      </c>
      <c r="B77" s="16" t="s">
        <v>291</v>
      </c>
      <c r="C77" s="16" t="s">
        <v>440</v>
      </c>
      <c r="D77" s="16" t="s">
        <v>498</v>
      </c>
      <c r="E77" s="17">
        <v>58.06</v>
      </c>
      <c r="F77" s="17">
        <v>54.85</v>
      </c>
      <c r="G77" s="17">
        <v>75.909204678742938</v>
      </c>
      <c r="H77" s="20">
        <f t="shared" si="2"/>
        <v>0.38394174437088308</v>
      </c>
      <c r="I77" s="18">
        <v>1.6683851642647114</v>
      </c>
      <c r="J77" s="18">
        <v>1.2055313535058745</v>
      </c>
      <c r="K77" s="18">
        <f t="shared" si="3"/>
        <v>-0.46285381075883691</v>
      </c>
    </row>
    <row r="78" spans="1:11" ht="15" thickBot="1" x14ac:dyDescent="0.35">
      <c r="A78" s="16" t="s">
        <v>73</v>
      </c>
      <c r="B78" s="16" t="s">
        <v>292</v>
      </c>
      <c r="C78" s="16" t="s">
        <v>441</v>
      </c>
      <c r="D78" s="16" t="s">
        <v>499</v>
      </c>
      <c r="E78" s="17">
        <v>54.2</v>
      </c>
      <c r="F78" s="17">
        <v>48.73</v>
      </c>
      <c r="G78" s="17">
        <v>56.225142043979588</v>
      </c>
      <c r="H78" s="20">
        <f t="shared" si="2"/>
        <v>0.15380960484259371</v>
      </c>
      <c r="I78" s="18">
        <v>1.6552177081835309</v>
      </c>
      <c r="J78" s="18">
        <v>1.4345674548352725</v>
      </c>
      <c r="K78" s="18">
        <f t="shared" si="3"/>
        <v>-0.22065025334825838</v>
      </c>
    </row>
    <row r="79" spans="1:11" ht="15" thickBot="1" x14ac:dyDescent="0.35">
      <c r="A79" s="16" t="s">
        <v>74</v>
      </c>
      <c r="B79" s="16" t="s">
        <v>293</v>
      </c>
      <c r="C79" s="16" t="s">
        <v>463</v>
      </c>
      <c r="D79" s="16" t="s">
        <v>521</v>
      </c>
      <c r="E79" s="17">
        <v>98</v>
      </c>
      <c r="F79" s="17">
        <v>86.02</v>
      </c>
      <c r="G79" s="17">
        <v>91.930280275262049</v>
      </c>
      <c r="H79" s="20">
        <f t="shared" si="2"/>
        <v>6.8708210593606767E-2</v>
      </c>
      <c r="I79" s="18">
        <v>1.5606641595078032</v>
      </c>
      <c r="J79" s="18">
        <v>1.4603276591661467</v>
      </c>
      <c r="K79" s="18">
        <f t="shared" si="3"/>
        <v>-0.10033650034165653</v>
      </c>
    </row>
    <row r="80" spans="1:11" ht="15" thickBot="1" x14ac:dyDescent="0.35">
      <c r="A80" s="16" t="s">
        <v>75</v>
      </c>
      <c r="B80" s="16" t="s">
        <v>294</v>
      </c>
      <c r="C80" s="16" t="s">
        <v>454</v>
      </c>
      <c r="D80" s="16" t="s">
        <v>512</v>
      </c>
      <c r="E80" s="17">
        <v>17</v>
      </c>
      <c r="F80" s="17">
        <v>15.9</v>
      </c>
      <c r="G80" s="17">
        <v>14.984529319402592</v>
      </c>
      <c r="H80" s="20">
        <f t="shared" si="2"/>
        <v>-5.7576772364616897E-2</v>
      </c>
      <c r="I80" s="18">
        <v>2.0810925545052741</v>
      </c>
      <c r="J80" s="18">
        <v>2.2082356349884384</v>
      </c>
      <c r="K80" s="18">
        <f t="shared" si="3"/>
        <v>0.12714308048316436</v>
      </c>
    </row>
    <row r="81" spans="1:11" ht="15" thickBot="1" x14ac:dyDescent="0.35">
      <c r="A81" s="16" t="s">
        <v>76</v>
      </c>
      <c r="B81" s="16" t="s">
        <v>295</v>
      </c>
      <c r="C81" s="16" t="s">
        <v>457</v>
      </c>
      <c r="D81" s="16" t="s">
        <v>515</v>
      </c>
      <c r="E81" s="17">
        <v>131</v>
      </c>
      <c r="F81" s="17">
        <v>121.43</v>
      </c>
      <c r="G81" s="17">
        <v>123.26923348880274</v>
      </c>
      <c r="H81" s="20">
        <f t="shared" si="2"/>
        <v>1.514645053778089E-2</v>
      </c>
      <c r="I81" s="18">
        <v>1.6690320974892332</v>
      </c>
      <c r="J81" s="18">
        <v>1.6441293732594466</v>
      </c>
      <c r="K81" s="18">
        <f t="shared" si="3"/>
        <v>-2.4902724229786566E-2</v>
      </c>
    </row>
    <row r="82" spans="1:11" ht="15" thickBot="1" x14ac:dyDescent="0.35">
      <c r="A82" s="16" t="s">
        <v>77</v>
      </c>
      <c r="B82" s="16" t="s">
        <v>296</v>
      </c>
      <c r="C82" s="16" t="s">
        <v>441</v>
      </c>
      <c r="D82" s="16" t="s">
        <v>499</v>
      </c>
      <c r="E82" s="17">
        <v>106</v>
      </c>
      <c r="F82" s="17">
        <v>111.74</v>
      </c>
      <c r="G82" s="17">
        <v>129.29756185576974</v>
      </c>
      <c r="H82" s="20">
        <f t="shared" si="2"/>
        <v>0.15712870821343966</v>
      </c>
      <c r="I82" s="18">
        <v>1.2290914893926019</v>
      </c>
      <c r="J82" s="18">
        <v>1.0621908182455087</v>
      </c>
      <c r="K82" s="18">
        <f t="shared" si="3"/>
        <v>-0.16690067114709328</v>
      </c>
    </row>
    <row r="83" spans="1:11" ht="15" thickBot="1" x14ac:dyDescent="0.35">
      <c r="A83" s="16" t="s">
        <v>78</v>
      </c>
      <c r="B83" s="16" t="s">
        <v>297</v>
      </c>
      <c r="C83" s="16" t="s">
        <v>447</v>
      </c>
      <c r="D83" s="16" t="s">
        <v>505</v>
      </c>
      <c r="E83" s="17">
        <v>115.4</v>
      </c>
      <c r="F83" s="17">
        <v>102.23</v>
      </c>
      <c r="G83" s="17">
        <v>116.41234569196436</v>
      </c>
      <c r="H83" s="20">
        <f t="shared" si="2"/>
        <v>0.13872978276400624</v>
      </c>
      <c r="I83" s="18">
        <v>1.7112196746482451</v>
      </c>
      <c r="J83" s="18">
        <v>1.5027442862648681</v>
      </c>
      <c r="K83" s="18">
        <f t="shared" si="3"/>
        <v>-0.20847538838337698</v>
      </c>
    </row>
    <row r="84" spans="1:11" ht="15" thickBot="1" x14ac:dyDescent="0.35">
      <c r="A84" s="16" t="s">
        <v>79</v>
      </c>
      <c r="B84" s="16" t="s">
        <v>298</v>
      </c>
      <c r="C84" s="16" t="s">
        <v>463</v>
      </c>
      <c r="D84" s="16" t="s">
        <v>521</v>
      </c>
      <c r="E84" s="17">
        <v>192.05</v>
      </c>
      <c r="F84" s="17">
        <v>184.54</v>
      </c>
      <c r="G84" s="17">
        <v>272.73625863215904</v>
      </c>
      <c r="H84" s="20">
        <f t="shared" si="2"/>
        <v>0.47792488691968704</v>
      </c>
      <c r="I84" s="18">
        <v>1.3894539692675156</v>
      </c>
      <c r="J84" s="18">
        <v>0.94013842081205912</v>
      </c>
      <c r="K84" s="18">
        <f t="shared" si="3"/>
        <v>-0.44931554845545651</v>
      </c>
    </row>
    <row r="85" spans="1:11" ht="15" thickBot="1" x14ac:dyDescent="0.35">
      <c r="A85" s="16" t="s">
        <v>80</v>
      </c>
      <c r="B85" s="16" t="s">
        <v>299</v>
      </c>
      <c r="C85" s="16" t="s">
        <v>458</v>
      </c>
      <c r="D85" s="16" t="s">
        <v>516</v>
      </c>
      <c r="E85" s="17">
        <v>749.06000000000006</v>
      </c>
      <c r="F85" s="17">
        <v>681.04</v>
      </c>
      <c r="G85" s="17">
        <v>763.75487272505302</v>
      </c>
      <c r="H85" s="20">
        <f t="shared" si="2"/>
        <v>0.12145376589488585</v>
      </c>
      <c r="I85" s="18">
        <v>1.4985742307583025</v>
      </c>
      <c r="J85" s="18">
        <v>1.3362782098845476</v>
      </c>
      <c r="K85" s="18">
        <f t="shared" si="3"/>
        <v>-0.16229602087375494</v>
      </c>
    </row>
    <row r="86" spans="1:11" ht="15" thickBot="1" x14ac:dyDescent="0.35">
      <c r="A86" s="16" t="s">
        <v>81</v>
      </c>
      <c r="B86" s="16" t="s">
        <v>300</v>
      </c>
      <c r="C86" s="16" t="s">
        <v>463</v>
      </c>
      <c r="D86" s="16" t="s">
        <v>521</v>
      </c>
      <c r="E86" s="17">
        <v>11.5</v>
      </c>
      <c r="F86" s="17">
        <v>19.21</v>
      </c>
      <c r="G86" s="17">
        <v>13.828606908922099</v>
      </c>
      <c r="H86" s="20">
        <f t="shared" si="2"/>
        <v>-0.2801349865214941</v>
      </c>
      <c r="I86" s="18">
        <v>0.99180420441244355</v>
      </c>
      <c r="J86" s="18">
        <v>1.3777641444468636</v>
      </c>
      <c r="K86" s="18">
        <f t="shared" si="3"/>
        <v>0.38595994003442002</v>
      </c>
    </row>
    <row r="87" spans="1:11" ht="15" thickBot="1" x14ac:dyDescent="0.35">
      <c r="A87" s="16" t="s">
        <v>82</v>
      </c>
      <c r="B87" s="16" t="s">
        <v>301</v>
      </c>
      <c r="C87" s="16" t="s">
        <v>465</v>
      </c>
      <c r="D87" s="16" t="s">
        <v>523</v>
      </c>
      <c r="E87" s="17">
        <v>613.70000000000005</v>
      </c>
      <c r="F87" s="17">
        <v>600.65</v>
      </c>
      <c r="G87" s="17">
        <v>594.73267535791513</v>
      </c>
      <c r="H87" s="20">
        <f t="shared" si="2"/>
        <v>-9.8515352402977607E-3</v>
      </c>
      <c r="I87" s="18">
        <v>1.662243316349566</v>
      </c>
      <c r="J87" s="18">
        <v>1.6787818953524041</v>
      </c>
      <c r="K87" s="18">
        <f t="shared" si="3"/>
        <v>1.6538579002838061E-2</v>
      </c>
    </row>
    <row r="88" spans="1:11" ht="15" thickBot="1" x14ac:dyDescent="0.35">
      <c r="A88" s="16" t="s">
        <v>83</v>
      </c>
      <c r="B88" s="16" t="s">
        <v>302</v>
      </c>
      <c r="C88" s="16" t="s">
        <v>440</v>
      </c>
      <c r="D88" s="16" t="s">
        <v>498</v>
      </c>
      <c r="E88" s="17">
        <v>128.15</v>
      </c>
      <c r="F88" s="17">
        <v>135.1</v>
      </c>
      <c r="G88" s="17">
        <v>163.13058352110551</v>
      </c>
      <c r="H88" s="20">
        <f t="shared" si="2"/>
        <v>0.20748026292454119</v>
      </c>
      <c r="I88" s="18">
        <v>1.6609168293597318</v>
      </c>
      <c r="J88" s="18">
        <v>1.375522963279713</v>
      </c>
      <c r="K88" s="18">
        <f t="shared" si="3"/>
        <v>-0.28539386608001882</v>
      </c>
    </row>
    <row r="89" spans="1:11" ht="15" thickBot="1" x14ac:dyDescent="0.35">
      <c r="A89" s="16" t="s">
        <v>84</v>
      </c>
      <c r="B89" s="16" t="s">
        <v>303</v>
      </c>
      <c r="C89" s="16" t="s">
        <v>452</v>
      </c>
      <c r="D89" s="16" t="s">
        <v>510</v>
      </c>
      <c r="E89" s="17">
        <v>178.6</v>
      </c>
      <c r="F89" s="17">
        <v>169.06</v>
      </c>
      <c r="G89" s="17">
        <v>146.80218116672449</v>
      </c>
      <c r="H89" s="20">
        <f t="shared" si="2"/>
        <v>-0.13165632812773873</v>
      </c>
      <c r="I89" s="18">
        <v>1.7333099219658215</v>
      </c>
      <c r="J89" s="18">
        <v>1.9961105010745126</v>
      </c>
      <c r="K89" s="18">
        <f t="shared" si="3"/>
        <v>0.26280057910869115</v>
      </c>
    </row>
    <row r="90" spans="1:11" ht="15" thickBot="1" x14ac:dyDescent="0.35">
      <c r="A90" s="16" t="s">
        <v>85</v>
      </c>
      <c r="B90" s="16" t="s">
        <v>304</v>
      </c>
      <c r="C90" s="16" t="s">
        <v>471</v>
      </c>
      <c r="D90" s="16" t="s">
        <v>529</v>
      </c>
      <c r="E90" s="17">
        <v>123.35</v>
      </c>
      <c r="F90" s="17">
        <v>121.1</v>
      </c>
      <c r="G90" s="17">
        <v>135.24307139531624</v>
      </c>
      <c r="H90" s="20">
        <f t="shared" si="2"/>
        <v>0.11678836825199208</v>
      </c>
      <c r="I90" s="18">
        <v>1.5489712142778151</v>
      </c>
      <c r="J90" s="18">
        <v>1.3869872379690702</v>
      </c>
      <c r="K90" s="18">
        <f t="shared" si="3"/>
        <v>-0.16198397630874495</v>
      </c>
    </row>
    <row r="91" spans="1:11" ht="15" thickBot="1" x14ac:dyDescent="0.35">
      <c r="A91" s="16" t="s">
        <v>86</v>
      </c>
      <c r="B91" s="16" t="s">
        <v>305</v>
      </c>
      <c r="C91" s="16" t="s">
        <v>472</v>
      </c>
      <c r="D91" s="16" t="s">
        <v>530</v>
      </c>
      <c r="E91" s="17">
        <v>1679.8699999999997</v>
      </c>
      <c r="F91" s="17">
        <v>1606.75</v>
      </c>
      <c r="G91" s="17">
        <v>1551.2892221398301</v>
      </c>
      <c r="H91" s="20">
        <f t="shared" si="2"/>
        <v>-3.4517366024689501E-2</v>
      </c>
      <c r="I91" s="18">
        <v>1.4355330175207079</v>
      </c>
      <c r="J91" s="18">
        <v>1.4868553477860045</v>
      </c>
      <c r="K91" s="18">
        <f t="shared" si="3"/>
        <v>5.1322330265296534E-2</v>
      </c>
    </row>
    <row r="92" spans="1:11" ht="15" thickBot="1" x14ac:dyDescent="0.35">
      <c r="A92" s="16" t="s">
        <v>87</v>
      </c>
      <c r="B92" s="16" t="s">
        <v>306</v>
      </c>
      <c r="C92" s="16" t="s">
        <v>457</v>
      </c>
      <c r="D92" s="16" t="s">
        <v>515</v>
      </c>
      <c r="E92" s="17">
        <v>151.26</v>
      </c>
      <c r="F92" s="17">
        <v>156.69999999999999</v>
      </c>
      <c r="G92" s="17">
        <v>125.67476116148853</v>
      </c>
      <c r="H92" s="20">
        <f t="shared" si="2"/>
        <v>-0.19799131358335328</v>
      </c>
      <c r="I92" s="18">
        <v>1.5607447633247351</v>
      </c>
      <c r="J92" s="18">
        <v>1.9460447121814861</v>
      </c>
      <c r="K92" s="18">
        <f t="shared" si="3"/>
        <v>0.38529994885675101</v>
      </c>
    </row>
    <row r="93" spans="1:11" ht="15" thickBot="1" x14ac:dyDescent="0.35">
      <c r="A93" s="16" t="s">
        <v>88</v>
      </c>
      <c r="B93" s="16" t="s">
        <v>307</v>
      </c>
      <c r="C93" s="16" t="s">
        <v>446</v>
      </c>
      <c r="D93" s="16" t="s">
        <v>504</v>
      </c>
      <c r="E93" s="17">
        <v>201</v>
      </c>
      <c r="F93" s="17">
        <v>187.8</v>
      </c>
      <c r="G93" s="17">
        <v>230.26603656264416</v>
      </c>
      <c r="H93" s="20">
        <f t="shared" si="2"/>
        <v>0.22612373036551728</v>
      </c>
      <c r="I93" s="18">
        <v>1.2707237732497099</v>
      </c>
      <c r="J93" s="18">
        <v>1.0363748305164087</v>
      </c>
      <c r="K93" s="18">
        <f t="shared" si="3"/>
        <v>-0.2343489427333012</v>
      </c>
    </row>
    <row r="94" spans="1:11" ht="15" thickBot="1" x14ac:dyDescent="0.35">
      <c r="A94" s="16" t="s">
        <v>89</v>
      </c>
      <c r="B94" s="16" t="s">
        <v>308</v>
      </c>
      <c r="C94" s="16" t="s">
        <v>473</v>
      </c>
      <c r="D94" s="16" t="s">
        <v>531</v>
      </c>
      <c r="E94" s="17">
        <v>1146.2199999999998</v>
      </c>
      <c r="F94" s="17">
        <v>1079.32</v>
      </c>
      <c r="G94" s="17">
        <v>961.84408562001897</v>
      </c>
      <c r="H94" s="20">
        <f t="shared" si="2"/>
        <v>-0.10884252527515563</v>
      </c>
      <c r="I94" s="18">
        <v>1.5291682495744738</v>
      </c>
      <c r="J94" s="18">
        <v>1.7159349418537087</v>
      </c>
      <c r="K94" s="18">
        <f t="shared" si="3"/>
        <v>0.18676669227923481</v>
      </c>
    </row>
    <row r="95" spans="1:11" ht="15" thickBot="1" x14ac:dyDescent="0.35">
      <c r="A95" s="16" t="s">
        <v>90</v>
      </c>
      <c r="B95" s="16" t="s">
        <v>309</v>
      </c>
      <c r="C95" s="16" t="s">
        <v>441</v>
      </c>
      <c r="D95" s="16" t="s">
        <v>499</v>
      </c>
      <c r="E95" s="17">
        <v>40.090000000000003</v>
      </c>
      <c r="F95" s="17">
        <v>35.24</v>
      </c>
      <c r="G95" s="17">
        <v>40.671854402674519</v>
      </c>
      <c r="H95" s="20">
        <f t="shared" si="2"/>
        <v>0.15413888770359016</v>
      </c>
      <c r="I95" s="18">
        <v>1.1800689471152919</v>
      </c>
      <c r="J95" s="18">
        <v>1.0224670182141555</v>
      </c>
      <c r="K95" s="18">
        <f t="shared" si="3"/>
        <v>-0.15760192890113633</v>
      </c>
    </row>
    <row r="96" spans="1:11" ht="15" thickBot="1" x14ac:dyDescent="0.35">
      <c r="A96" s="16" t="s">
        <v>91</v>
      </c>
      <c r="B96" s="16" t="s">
        <v>310</v>
      </c>
      <c r="C96" s="16" t="s">
        <v>447</v>
      </c>
      <c r="D96" s="16" t="s">
        <v>505</v>
      </c>
      <c r="E96" s="17">
        <v>108.9</v>
      </c>
      <c r="F96" s="17">
        <v>83.5</v>
      </c>
      <c r="G96" s="17">
        <v>114.76222756212009</v>
      </c>
      <c r="H96" s="20">
        <f t="shared" si="2"/>
        <v>0.37439793487568968</v>
      </c>
      <c r="I96" s="18">
        <v>1.5786942024308299</v>
      </c>
      <c r="J96" s="18">
        <v>1.1486441898456565</v>
      </c>
      <c r="K96" s="18">
        <f t="shared" si="3"/>
        <v>-0.43005001258517339</v>
      </c>
    </row>
    <row r="97" spans="1:11" ht="15" thickBot="1" x14ac:dyDescent="0.35">
      <c r="A97" s="16" t="s">
        <v>92</v>
      </c>
      <c r="B97" s="16" t="s">
        <v>311</v>
      </c>
      <c r="C97" s="16" t="s">
        <v>465</v>
      </c>
      <c r="D97" s="16" t="s">
        <v>523</v>
      </c>
      <c r="E97" s="17">
        <v>16</v>
      </c>
      <c r="F97" s="17">
        <v>12.52</v>
      </c>
      <c r="G97" s="17">
        <v>16.345371215115048</v>
      </c>
      <c r="H97" s="20">
        <f t="shared" si="2"/>
        <v>0.30554083187819875</v>
      </c>
      <c r="I97" s="18">
        <v>0.9917281955170939</v>
      </c>
      <c r="J97" s="18">
        <v>0.75963016345521539</v>
      </c>
      <c r="K97" s="18">
        <f t="shared" si="3"/>
        <v>-0.23209803206187851</v>
      </c>
    </row>
    <row r="98" spans="1:11" ht="15" thickBot="1" x14ac:dyDescent="0.35">
      <c r="A98" s="16" t="s">
        <v>93</v>
      </c>
      <c r="B98" s="16" t="s">
        <v>312</v>
      </c>
      <c r="C98" s="16" t="s">
        <v>458</v>
      </c>
      <c r="D98" s="16" t="s">
        <v>516</v>
      </c>
      <c r="E98" s="17">
        <v>74</v>
      </c>
      <c r="F98" s="17">
        <v>77.97</v>
      </c>
      <c r="G98" s="17">
        <v>91.321021591974059</v>
      </c>
      <c r="H98" s="20">
        <f t="shared" si="2"/>
        <v>0.17123280225694576</v>
      </c>
      <c r="I98" s="18">
        <v>1.6267058095229441</v>
      </c>
      <c r="J98" s="18">
        <v>1.3888834110420314</v>
      </c>
      <c r="K98" s="18">
        <f t="shared" si="3"/>
        <v>-0.23782239848091269</v>
      </c>
    </row>
    <row r="99" spans="1:11" ht="15" thickBot="1" x14ac:dyDescent="0.35">
      <c r="A99" s="16" t="s">
        <v>94</v>
      </c>
      <c r="B99" s="16" t="s">
        <v>313</v>
      </c>
      <c r="C99" s="16" t="s">
        <v>455</v>
      </c>
      <c r="D99" s="16" t="s">
        <v>513</v>
      </c>
      <c r="E99" s="17">
        <v>144</v>
      </c>
      <c r="F99" s="17">
        <v>142.24</v>
      </c>
      <c r="G99" s="17">
        <v>162.32117377417586</v>
      </c>
      <c r="H99" s="20">
        <f t="shared" si="2"/>
        <v>0.14117810583644438</v>
      </c>
      <c r="I99" s="18">
        <v>1.2706856217283864</v>
      </c>
      <c r="J99" s="18">
        <v>1.1134858049147527</v>
      </c>
      <c r="K99" s="18">
        <f t="shared" si="3"/>
        <v>-0.15719981681363371</v>
      </c>
    </row>
    <row r="100" spans="1:11" ht="15" thickBot="1" x14ac:dyDescent="0.35">
      <c r="A100" s="16" t="s">
        <v>95</v>
      </c>
      <c r="B100" s="16" t="s">
        <v>314</v>
      </c>
      <c r="C100" s="16" t="s">
        <v>440</v>
      </c>
      <c r="D100" s="16" t="s">
        <v>498</v>
      </c>
      <c r="E100" s="17">
        <v>102.4</v>
      </c>
      <c r="F100" s="17">
        <v>88.8</v>
      </c>
      <c r="G100" s="17">
        <v>113.89198751141872</v>
      </c>
      <c r="H100" s="20">
        <f t="shared" si="2"/>
        <v>0.282567426930391</v>
      </c>
      <c r="I100" s="18">
        <v>1.4895545151450664</v>
      </c>
      <c r="J100" s="18">
        <v>1.1613849563527932</v>
      </c>
      <c r="K100" s="18">
        <f t="shared" si="3"/>
        <v>-0.32816955879227327</v>
      </c>
    </row>
    <row r="101" spans="1:11" ht="15" thickBot="1" x14ac:dyDescent="0.35">
      <c r="A101" s="16" t="s">
        <v>96</v>
      </c>
      <c r="B101" s="16" t="s">
        <v>315</v>
      </c>
      <c r="C101" s="16" t="s">
        <v>457</v>
      </c>
      <c r="D101" s="16" t="s">
        <v>515</v>
      </c>
      <c r="E101" s="17">
        <v>97.4</v>
      </c>
      <c r="F101" s="17">
        <v>103.85</v>
      </c>
      <c r="G101" s="17">
        <v>87.580772037072208</v>
      </c>
      <c r="H101" s="20">
        <f t="shared" si="2"/>
        <v>-0.15666083738977166</v>
      </c>
      <c r="I101" s="18">
        <v>1.4010118346510598</v>
      </c>
      <c r="J101" s="18">
        <v>1.66126737232832</v>
      </c>
      <c r="K101" s="18">
        <f t="shared" si="3"/>
        <v>0.26025553767726017</v>
      </c>
    </row>
    <row r="102" spans="1:11" ht="15" thickBot="1" x14ac:dyDescent="0.35">
      <c r="A102" s="16" t="s">
        <v>97</v>
      </c>
      <c r="B102" s="16" t="s">
        <v>316</v>
      </c>
      <c r="C102" s="16" t="s">
        <v>441</v>
      </c>
      <c r="D102" s="16" t="s">
        <v>499</v>
      </c>
      <c r="E102" s="17">
        <v>383.03000000000003</v>
      </c>
      <c r="F102" s="17">
        <v>329.77</v>
      </c>
      <c r="G102" s="17">
        <v>384.52503168008724</v>
      </c>
      <c r="H102" s="20">
        <f t="shared" si="2"/>
        <v>0.16604006331712182</v>
      </c>
      <c r="I102" s="18">
        <v>1.3804813117192649</v>
      </c>
      <c r="J102" s="18">
        <v>1.183905557920631</v>
      </c>
      <c r="K102" s="18">
        <f t="shared" si="3"/>
        <v>-0.1965757537986339</v>
      </c>
    </row>
    <row r="103" spans="1:11" ht="15" thickBot="1" x14ac:dyDescent="0.35">
      <c r="A103" s="16" t="s">
        <v>98</v>
      </c>
      <c r="B103" s="16" t="s">
        <v>317</v>
      </c>
      <c r="C103" s="16" t="s">
        <v>441</v>
      </c>
      <c r="D103" s="16" t="s">
        <v>499</v>
      </c>
      <c r="E103" s="17">
        <v>138.35</v>
      </c>
      <c r="F103" s="17">
        <v>134.79</v>
      </c>
      <c r="G103" s="17">
        <v>160.12123086907204</v>
      </c>
      <c r="H103" s="20">
        <f t="shared" si="2"/>
        <v>0.18793108442074372</v>
      </c>
      <c r="I103" s="18">
        <v>1.5630555161079758</v>
      </c>
      <c r="J103" s="18">
        <v>1.315779624430107</v>
      </c>
      <c r="K103" s="18">
        <f t="shared" si="3"/>
        <v>-0.24727589167786879</v>
      </c>
    </row>
    <row r="104" spans="1:11" ht="15" thickBot="1" x14ac:dyDescent="0.35">
      <c r="A104" s="16" t="s">
        <v>99</v>
      </c>
      <c r="B104" s="16" t="s">
        <v>318</v>
      </c>
      <c r="C104" s="16" t="s">
        <v>450</v>
      </c>
      <c r="D104" s="16" t="s">
        <v>508</v>
      </c>
      <c r="E104" s="17">
        <v>165</v>
      </c>
      <c r="F104" s="17">
        <v>139.68</v>
      </c>
      <c r="G104" s="17">
        <v>165.09734149994188</v>
      </c>
      <c r="H104" s="20">
        <f t="shared" si="2"/>
        <v>0.18196836698125621</v>
      </c>
      <c r="I104" s="18">
        <v>1.6823929612937256</v>
      </c>
      <c r="J104" s="18">
        <v>1.4233823918575355</v>
      </c>
      <c r="K104" s="18">
        <f t="shared" si="3"/>
        <v>-0.25901056943619016</v>
      </c>
    </row>
    <row r="105" spans="1:11" ht="15" thickBot="1" x14ac:dyDescent="0.35">
      <c r="A105" s="16" t="s">
        <v>100</v>
      </c>
      <c r="B105" s="16" t="s">
        <v>319</v>
      </c>
      <c r="C105" s="16" t="s">
        <v>474</v>
      </c>
      <c r="D105" s="16" t="s">
        <v>532</v>
      </c>
      <c r="E105" s="17">
        <v>587.87</v>
      </c>
      <c r="F105" s="17">
        <v>577.67999999999995</v>
      </c>
      <c r="G105" s="17">
        <v>564.57375345148887</v>
      </c>
      <c r="H105" s="20">
        <f t="shared" si="2"/>
        <v>-2.2687727718652337E-2</v>
      </c>
      <c r="I105" s="18">
        <v>1.5242060458381159</v>
      </c>
      <c r="J105" s="18">
        <v>1.5595895898044436</v>
      </c>
      <c r="K105" s="18">
        <f t="shared" si="3"/>
        <v>3.5383543966327702E-2</v>
      </c>
    </row>
    <row r="106" spans="1:11" ht="15" thickBot="1" x14ac:dyDescent="0.35">
      <c r="A106" s="16" t="s">
        <v>101</v>
      </c>
      <c r="B106" s="16" t="s">
        <v>320</v>
      </c>
      <c r="C106" s="16" t="s">
        <v>444</v>
      </c>
      <c r="D106" s="16" t="s">
        <v>502</v>
      </c>
      <c r="E106" s="17">
        <v>90</v>
      </c>
      <c r="F106" s="17">
        <v>104.89</v>
      </c>
      <c r="G106" s="17">
        <v>91.962546188216194</v>
      </c>
      <c r="H106" s="20">
        <f t="shared" si="2"/>
        <v>-0.12324772439492618</v>
      </c>
      <c r="I106" s="18">
        <v>1.2148328675216697</v>
      </c>
      <c r="J106" s="18">
        <v>1.3856056052814645</v>
      </c>
      <c r="K106" s="18">
        <f t="shared" si="3"/>
        <v>0.17077273775979473</v>
      </c>
    </row>
    <row r="107" spans="1:11" ht="15" thickBot="1" x14ac:dyDescent="0.35">
      <c r="A107" s="16" t="s">
        <v>102</v>
      </c>
      <c r="B107" s="16" t="s">
        <v>321</v>
      </c>
      <c r="C107" s="16" t="s">
        <v>454</v>
      </c>
      <c r="D107" s="16" t="s">
        <v>512</v>
      </c>
      <c r="E107" s="17">
        <v>14</v>
      </c>
      <c r="F107" s="17">
        <v>13.06</v>
      </c>
      <c r="G107" s="17">
        <v>16.031633175820044</v>
      </c>
      <c r="H107" s="20">
        <f t="shared" si="2"/>
        <v>0.22753699661715493</v>
      </c>
      <c r="I107" s="18">
        <v>1.7673879490178583</v>
      </c>
      <c r="J107" s="18">
        <v>1.4397838548967761</v>
      </c>
      <c r="K107" s="18">
        <f t="shared" si="3"/>
        <v>-0.32760409412108227</v>
      </c>
    </row>
    <row r="108" spans="1:11" ht="15" thickBot="1" x14ac:dyDescent="0.35">
      <c r="A108" s="16" t="s">
        <v>103</v>
      </c>
      <c r="B108" s="16" t="s">
        <v>322</v>
      </c>
      <c r="C108" s="16" t="s">
        <v>475</v>
      </c>
      <c r="D108" s="16" t="s">
        <v>533</v>
      </c>
      <c r="E108" s="17">
        <v>594.6</v>
      </c>
      <c r="F108" s="17">
        <v>601.16999999999996</v>
      </c>
      <c r="G108" s="17">
        <v>369.0066748427646</v>
      </c>
      <c r="H108" s="20">
        <f t="shared" si="2"/>
        <v>-0.38618581292685161</v>
      </c>
      <c r="I108" s="18">
        <v>1.7992312823870176</v>
      </c>
      <c r="J108" s="18">
        <v>2.9312311775755724</v>
      </c>
      <c r="K108" s="18">
        <f t="shared" si="3"/>
        <v>1.1319998951885548</v>
      </c>
    </row>
    <row r="109" spans="1:11" ht="15" thickBot="1" x14ac:dyDescent="0.35">
      <c r="A109" s="16" t="s">
        <v>104</v>
      </c>
      <c r="B109" s="16" t="s">
        <v>323</v>
      </c>
      <c r="C109" s="16" t="s">
        <v>476</v>
      </c>
      <c r="D109" s="16" t="s">
        <v>534</v>
      </c>
      <c r="E109" s="17">
        <v>158.91999999999999</v>
      </c>
      <c r="F109" s="17">
        <v>164.1</v>
      </c>
      <c r="G109" s="17">
        <v>188.60646825683011</v>
      </c>
      <c r="H109" s="20">
        <f t="shared" si="2"/>
        <v>0.1493386243560641</v>
      </c>
      <c r="I109" s="18">
        <v>1.3732282492488781</v>
      </c>
      <c r="J109" s="18">
        <v>1.1947986608544128</v>
      </c>
      <c r="K109" s="18">
        <f t="shared" si="3"/>
        <v>-0.17842958839446532</v>
      </c>
    </row>
    <row r="110" spans="1:11" ht="15" thickBot="1" x14ac:dyDescent="0.35">
      <c r="A110" s="16" t="s">
        <v>105</v>
      </c>
      <c r="B110" s="16" t="s">
        <v>324</v>
      </c>
      <c r="C110" s="16" t="s">
        <v>443</v>
      </c>
      <c r="D110" s="16" t="s">
        <v>501</v>
      </c>
      <c r="E110" s="17">
        <v>110</v>
      </c>
      <c r="F110" s="17">
        <v>98.79</v>
      </c>
      <c r="G110" s="17">
        <v>132.29605312733918</v>
      </c>
      <c r="H110" s="20">
        <f t="shared" si="2"/>
        <v>0.33916442076464387</v>
      </c>
      <c r="I110" s="18">
        <v>1.2748996630607068</v>
      </c>
      <c r="J110" s="18">
        <v>0.95201130144478985</v>
      </c>
      <c r="K110" s="18">
        <f t="shared" si="3"/>
        <v>-0.32288836161591694</v>
      </c>
    </row>
    <row r="111" spans="1:11" ht="15" thickBot="1" x14ac:dyDescent="0.35">
      <c r="A111" s="16" t="s">
        <v>106</v>
      </c>
      <c r="B111" s="16" t="s">
        <v>325</v>
      </c>
      <c r="C111" s="16" t="s">
        <v>451</v>
      </c>
      <c r="D111" s="16" t="s">
        <v>509</v>
      </c>
      <c r="E111" s="17">
        <v>142.35000000000002</v>
      </c>
      <c r="F111" s="17">
        <v>127.29</v>
      </c>
      <c r="G111" s="17">
        <v>143.46499699207237</v>
      </c>
      <c r="H111" s="20">
        <f t="shared" si="2"/>
        <v>0.12707201659260245</v>
      </c>
      <c r="I111" s="18">
        <v>1.3500134693237436</v>
      </c>
      <c r="J111" s="18">
        <v>1.197805862845521</v>
      </c>
      <c r="K111" s="18">
        <f t="shared" si="3"/>
        <v>-0.15220760647822251</v>
      </c>
    </row>
    <row r="112" spans="1:11" ht="15" thickBot="1" x14ac:dyDescent="0.35">
      <c r="A112" s="16" t="s">
        <v>107</v>
      </c>
      <c r="B112" s="16" t="s">
        <v>326</v>
      </c>
      <c r="C112" s="16" t="s">
        <v>465</v>
      </c>
      <c r="D112" s="16" t="s">
        <v>523</v>
      </c>
      <c r="E112" s="17">
        <v>103.8</v>
      </c>
      <c r="F112" s="17">
        <v>129.04</v>
      </c>
      <c r="G112" s="17">
        <v>109.97544200823066</v>
      </c>
      <c r="H112" s="20">
        <f t="shared" si="2"/>
        <v>-0.14774145994861543</v>
      </c>
      <c r="I112" s="18">
        <v>1.001732696499386</v>
      </c>
      <c r="J112" s="18">
        <v>1.1753859297660887</v>
      </c>
      <c r="K112" s="18">
        <f t="shared" si="3"/>
        <v>0.17365323326670268</v>
      </c>
    </row>
    <row r="113" spans="1:11" ht="15" thickBot="1" x14ac:dyDescent="0.35">
      <c r="A113" s="16" t="s">
        <v>108</v>
      </c>
      <c r="B113" s="16" t="s">
        <v>327</v>
      </c>
      <c r="C113" s="16" t="s">
        <v>448</v>
      </c>
      <c r="D113" s="16" t="s">
        <v>506</v>
      </c>
      <c r="E113" s="17">
        <v>101</v>
      </c>
      <c r="F113" s="17">
        <v>91.28</v>
      </c>
      <c r="G113" s="17">
        <v>90.640252305869609</v>
      </c>
      <c r="H113" s="20">
        <f t="shared" si="2"/>
        <v>-7.0086294273706412E-3</v>
      </c>
      <c r="I113" s="18">
        <v>1.8411443160223828</v>
      </c>
      <c r="J113" s="18">
        <v>1.8541392912212806</v>
      </c>
      <c r="K113" s="18">
        <f t="shared" si="3"/>
        <v>1.2994975198897807E-2</v>
      </c>
    </row>
    <row r="114" spans="1:11" ht="15" thickBot="1" x14ac:dyDescent="0.35">
      <c r="A114" s="16" t="s">
        <v>109</v>
      </c>
      <c r="B114" s="16" t="s">
        <v>328</v>
      </c>
      <c r="C114" s="16" t="s">
        <v>439</v>
      </c>
      <c r="D114" s="16" t="s">
        <v>497</v>
      </c>
      <c r="E114" s="17">
        <v>61.3</v>
      </c>
      <c r="F114" s="17">
        <v>73.31</v>
      </c>
      <c r="G114" s="17">
        <v>63.18385662655497</v>
      </c>
      <c r="H114" s="20">
        <f t="shared" si="2"/>
        <v>-0.13812772300429726</v>
      </c>
      <c r="I114" s="18">
        <v>1.2881993024866443</v>
      </c>
      <c r="J114" s="18">
        <v>1.4946522087669694</v>
      </c>
      <c r="K114" s="18">
        <f t="shared" si="3"/>
        <v>0.20645290628032509</v>
      </c>
    </row>
    <row r="115" spans="1:11" ht="15" thickBot="1" x14ac:dyDescent="0.35">
      <c r="A115" s="16" t="s">
        <v>110</v>
      </c>
      <c r="B115" s="16" t="s">
        <v>329</v>
      </c>
      <c r="C115" s="16" t="s">
        <v>447</v>
      </c>
      <c r="D115" s="16" t="s">
        <v>505</v>
      </c>
      <c r="E115" s="17">
        <v>45</v>
      </c>
      <c r="F115" s="17">
        <v>48.17</v>
      </c>
      <c r="G115" s="17">
        <v>43.232206358292586</v>
      </c>
      <c r="H115" s="20">
        <f t="shared" si="2"/>
        <v>-0.10250765293143897</v>
      </c>
      <c r="I115" s="18">
        <v>1.7782308763349315</v>
      </c>
      <c r="J115" s="18">
        <v>1.9813326343595987</v>
      </c>
      <c r="K115" s="18">
        <f t="shared" si="3"/>
        <v>0.20310175802466723</v>
      </c>
    </row>
    <row r="116" spans="1:11" ht="15" thickBot="1" x14ac:dyDescent="0.35">
      <c r="A116" s="16" t="s">
        <v>111</v>
      </c>
      <c r="B116" s="16" t="s">
        <v>330</v>
      </c>
      <c r="C116" s="16" t="s">
        <v>439</v>
      </c>
      <c r="D116" s="16" t="s">
        <v>497</v>
      </c>
      <c r="E116" s="17">
        <v>54</v>
      </c>
      <c r="F116" s="17">
        <v>49.82</v>
      </c>
      <c r="G116" s="17">
        <v>49.2971104263437</v>
      </c>
      <c r="H116" s="20">
        <f t="shared" si="2"/>
        <v>-1.0495575545088325E-2</v>
      </c>
      <c r="I116" s="18">
        <v>1.4077095327381328</v>
      </c>
      <c r="J116" s="18">
        <v>1.4226409684965258</v>
      </c>
      <c r="K116" s="18">
        <f t="shared" si="3"/>
        <v>1.4931435758392952E-2</v>
      </c>
    </row>
    <row r="117" spans="1:11" ht="15" thickBot="1" x14ac:dyDescent="0.35">
      <c r="A117" s="16" t="s">
        <v>112</v>
      </c>
      <c r="B117" s="16" t="s">
        <v>331</v>
      </c>
      <c r="C117" s="16" t="s">
        <v>471</v>
      </c>
      <c r="D117" s="16" t="s">
        <v>529</v>
      </c>
      <c r="E117" s="17">
        <v>414.03</v>
      </c>
      <c r="F117" s="17">
        <v>387.79</v>
      </c>
      <c r="G117" s="17">
        <v>390.64608773604135</v>
      </c>
      <c r="H117" s="20">
        <f t="shared" si="2"/>
        <v>7.3650370975046576E-3</v>
      </c>
      <c r="I117" s="18">
        <v>1.4987567346381363</v>
      </c>
      <c r="J117" s="18">
        <v>1.487799039518451</v>
      </c>
      <c r="K117" s="18">
        <f t="shared" si="3"/>
        <v>-1.0957695119685251E-2</v>
      </c>
    </row>
    <row r="118" spans="1:11" ht="15" thickBot="1" x14ac:dyDescent="0.35">
      <c r="A118" s="16" t="s">
        <v>113</v>
      </c>
      <c r="B118" s="16" t="s">
        <v>332</v>
      </c>
      <c r="C118" s="16" t="s">
        <v>450</v>
      </c>
      <c r="D118" s="16" t="s">
        <v>508</v>
      </c>
      <c r="E118" s="17">
        <v>265.65000000000003</v>
      </c>
      <c r="F118" s="17">
        <v>253.38</v>
      </c>
      <c r="G118" s="17">
        <v>286.20037716210925</v>
      </c>
      <c r="H118" s="20">
        <f t="shared" si="2"/>
        <v>0.12953025953946345</v>
      </c>
      <c r="I118" s="18">
        <v>1.5465466179973144</v>
      </c>
      <c r="J118" s="18">
        <v>1.3691944991609861</v>
      </c>
      <c r="K118" s="18">
        <f t="shared" si="3"/>
        <v>-0.17735211883632829</v>
      </c>
    </row>
    <row r="119" spans="1:11" ht="15" thickBot="1" x14ac:dyDescent="0.35">
      <c r="A119" s="16" t="s">
        <v>114</v>
      </c>
      <c r="B119" s="16" t="s">
        <v>333</v>
      </c>
      <c r="C119" s="16" t="s">
        <v>477</v>
      </c>
      <c r="D119" s="16" t="s">
        <v>535</v>
      </c>
      <c r="E119" s="17">
        <v>274.8</v>
      </c>
      <c r="F119" s="17">
        <v>274.61</v>
      </c>
      <c r="G119" s="17">
        <v>282.59068411969332</v>
      </c>
      <c r="H119" s="20">
        <f t="shared" si="2"/>
        <v>2.9061884562446041E-2</v>
      </c>
      <c r="I119" s="18">
        <v>1.6295662007834588</v>
      </c>
      <c r="J119" s="18">
        <v>1.583545387531621</v>
      </c>
      <c r="K119" s="18">
        <f t="shared" si="3"/>
        <v>-4.6020813251837822E-2</v>
      </c>
    </row>
    <row r="120" spans="1:11" ht="15" thickBot="1" x14ac:dyDescent="0.35">
      <c r="A120" s="16" t="s">
        <v>115</v>
      </c>
      <c r="B120" s="16" t="s">
        <v>334</v>
      </c>
      <c r="C120" s="16" t="s">
        <v>456</v>
      </c>
      <c r="D120" s="16" t="s">
        <v>514</v>
      </c>
      <c r="E120" s="17">
        <v>181.65</v>
      </c>
      <c r="F120" s="17">
        <v>174.4</v>
      </c>
      <c r="G120" s="17">
        <v>175.35198900201397</v>
      </c>
      <c r="H120" s="20">
        <f t="shared" si="2"/>
        <v>5.4586525344837147E-3</v>
      </c>
      <c r="I120" s="18">
        <v>1.7007337627370931</v>
      </c>
      <c r="J120" s="18">
        <v>1.6915004495212336</v>
      </c>
      <c r="K120" s="18">
        <f t="shared" si="3"/>
        <v>-9.2333132158595177E-3</v>
      </c>
    </row>
    <row r="121" spans="1:11" ht="15" thickBot="1" x14ac:dyDescent="0.35">
      <c r="A121" s="16" t="s">
        <v>116</v>
      </c>
      <c r="B121" s="16" t="s">
        <v>335</v>
      </c>
      <c r="C121" s="16" t="s">
        <v>439</v>
      </c>
      <c r="D121" s="16" t="s">
        <v>497</v>
      </c>
      <c r="E121" s="17">
        <v>56</v>
      </c>
      <c r="F121" s="17">
        <v>46.4</v>
      </c>
      <c r="G121" s="17">
        <v>61.714659734550978</v>
      </c>
      <c r="H121" s="20">
        <f t="shared" si="2"/>
        <v>0.33005732186532283</v>
      </c>
      <c r="I121" s="18">
        <v>1.7031928297297125</v>
      </c>
      <c r="J121" s="18">
        <v>1.2805409223574593</v>
      </c>
      <c r="K121" s="18">
        <f t="shared" si="3"/>
        <v>-0.42265190737225322</v>
      </c>
    </row>
    <row r="122" spans="1:11" ht="15" thickBot="1" x14ac:dyDescent="0.35">
      <c r="A122" s="16" t="s">
        <v>117</v>
      </c>
      <c r="B122" s="16" t="s">
        <v>336</v>
      </c>
      <c r="C122" s="16" t="s">
        <v>442</v>
      </c>
      <c r="D122" s="16" t="s">
        <v>500</v>
      </c>
      <c r="E122" s="17">
        <v>86</v>
      </c>
      <c r="F122" s="17">
        <v>81.290000000000006</v>
      </c>
      <c r="G122" s="17">
        <v>109.32258027381071</v>
      </c>
      <c r="H122" s="20">
        <f t="shared" si="2"/>
        <v>0.34484660196593314</v>
      </c>
      <c r="I122" s="18">
        <v>1.4062659223740426</v>
      </c>
      <c r="J122" s="18">
        <v>1.0456701309415697</v>
      </c>
      <c r="K122" s="18">
        <f t="shared" si="3"/>
        <v>-0.36059579143247289</v>
      </c>
    </row>
    <row r="123" spans="1:11" ht="15" thickBot="1" x14ac:dyDescent="0.35">
      <c r="A123" s="16" t="s">
        <v>118</v>
      </c>
      <c r="B123" s="16" t="s">
        <v>337</v>
      </c>
      <c r="C123" s="16" t="s">
        <v>446</v>
      </c>
      <c r="D123" s="16" t="s">
        <v>504</v>
      </c>
      <c r="E123" s="17">
        <v>397.72000000000008</v>
      </c>
      <c r="F123" s="17">
        <v>423.55</v>
      </c>
      <c r="G123" s="17">
        <v>518.17745794473444</v>
      </c>
      <c r="H123" s="20">
        <f t="shared" si="2"/>
        <v>0.22341508191414103</v>
      </c>
      <c r="I123" s="18">
        <v>1.2630149892132125</v>
      </c>
      <c r="J123" s="18">
        <v>1.0323683334335834</v>
      </c>
      <c r="K123" s="18">
        <f t="shared" si="3"/>
        <v>-0.23064665577962917</v>
      </c>
    </row>
    <row r="124" spans="1:11" ht="15" thickBot="1" x14ac:dyDescent="0.35">
      <c r="A124" s="16" t="s">
        <v>119</v>
      </c>
      <c r="B124" s="16" t="s">
        <v>338</v>
      </c>
      <c r="C124" s="16" t="s">
        <v>453</v>
      </c>
      <c r="D124" s="16" t="s">
        <v>511</v>
      </c>
      <c r="E124" s="17">
        <v>84.460000000000008</v>
      </c>
      <c r="F124" s="17">
        <v>120.34</v>
      </c>
      <c r="G124" s="17">
        <v>94.141443767707202</v>
      </c>
      <c r="H124" s="20">
        <f t="shared" si="2"/>
        <v>-0.21770447259674922</v>
      </c>
      <c r="I124" s="18">
        <v>1.6130502824939739</v>
      </c>
      <c r="J124" s="18">
        <v>2.0619449121079958</v>
      </c>
      <c r="K124" s="18">
        <f t="shared" si="3"/>
        <v>0.44889462961402193</v>
      </c>
    </row>
    <row r="125" spans="1:11" ht="15" thickBot="1" x14ac:dyDescent="0.35">
      <c r="A125" s="16" t="s">
        <v>120</v>
      </c>
      <c r="B125" s="16" t="s">
        <v>339</v>
      </c>
      <c r="C125" s="16" t="s">
        <v>438</v>
      </c>
      <c r="D125" s="16" t="s">
        <v>496</v>
      </c>
      <c r="E125" s="17">
        <v>549.18999999999994</v>
      </c>
      <c r="F125" s="17">
        <v>532.19000000000005</v>
      </c>
      <c r="G125" s="17">
        <v>560.16837362885417</v>
      </c>
      <c r="H125" s="20">
        <f t="shared" si="2"/>
        <v>5.2572152105176934E-2</v>
      </c>
      <c r="I125" s="18">
        <v>1.7043758877023898</v>
      </c>
      <c r="J125" s="18">
        <v>1.6192485088015913</v>
      </c>
      <c r="K125" s="18">
        <f t="shared" si="3"/>
        <v>-8.5127378900798467E-2</v>
      </c>
    </row>
    <row r="126" spans="1:11" ht="15" thickBot="1" x14ac:dyDescent="0.35">
      <c r="A126" s="16" t="s">
        <v>121</v>
      </c>
      <c r="B126" s="16" t="s">
        <v>340</v>
      </c>
      <c r="C126" s="16" t="s">
        <v>474</v>
      </c>
      <c r="D126" s="16" t="s">
        <v>532</v>
      </c>
      <c r="E126" s="17">
        <v>94.03</v>
      </c>
      <c r="F126" s="17">
        <v>86.28</v>
      </c>
      <c r="G126" s="17">
        <v>112.85395106072885</v>
      </c>
      <c r="H126" s="20">
        <f t="shared" si="2"/>
        <v>0.30799665114428426</v>
      </c>
      <c r="I126" s="18">
        <v>1.7720711617014449</v>
      </c>
      <c r="J126" s="18">
        <v>1.3547979348044743</v>
      </c>
      <c r="K126" s="18">
        <f t="shared" si="3"/>
        <v>-0.41727322689697055</v>
      </c>
    </row>
    <row r="127" spans="1:11" ht="15" thickBot="1" x14ac:dyDescent="0.35">
      <c r="A127" s="16" t="s">
        <v>122</v>
      </c>
      <c r="B127" s="16" t="s">
        <v>341</v>
      </c>
      <c r="C127" s="16" t="s">
        <v>453</v>
      </c>
      <c r="D127" s="16" t="s">
        <v>511</v>
      </c>
      <c r="E127" s="17">
        <v>335.05000000000007</v>
      </c>
      <c r="F127" s="17">
        <v>346.23</v>
      </c>
      <c r="G127" s="17">
        <v>335.20181247543547</v>
      </c>
      <c r="H127" s="20">
        <f t="shared" si="2"/>
        <v>-3.185220092009515E-2</v>
      </c>
      <c r="I127" s="18">
        <v>1.4517609942416281</v>
      </c>
      <c r="J127" s="18">
        <v>1.4995241383819011</v>
      </c>
      <c r="K127" s="18">
        <f t="shared" si="3"/>
        <v>4.7763144140273051E-2</v>
      </c>
    </row>
    <row r="128" spans="1:11" ht="15" thickBot="1" x14ac:dyDescent="0.35">
      <c r="A128" s="16" t="s">
        <v>123</v>
      </c>
      <c r="B128" s="16" t="s">
        <v>342</v>
      </c>
      <c r="C128" s="16" t="s">
        <v>465</v>
      </c>
      <c r="D128" s="16" t="s">
        <v>523</v>
      </c>
      <c r="E128" s="17">
        <v>30.13</v>
      </c>
      <c r="F128" s="17">
        <v>37.450000000000003</v>
      </c>
      <c r="G128" s="17">
        <v>28.918057594325191</v>
      </c>
      <c r="H128" s="20">
        <f t="shared" si="2"/>
        <v>-0.22782222712082273</v>
      </c>
      <c r="I128" s="18">
        <v>1.075786077169083</v>
      </c>
      <c r="J128" s="18">
        <v>1.3931844647092833</v>
      </c>
      <c r="K128" s="18">
        <f t="shared" si="3"/>
        <v>0.31739838754020022</v>
      </c>
    </row>
    <row r="129" spans="1:11" ht="15" thickBot="1" x14ac:dyDescent="0.35">
      <c r="A129" s="16" t="s">
        <v>124</v>
      </c>
      <c r="B129" s="16" t="s">
        <v>343</v>
      </c>
      <c r="C129" s="16" t="s">
        <v>478</v>
      </c>
      <c r="D129" s="16" t="s">
        <v>536</v>
      </c>
      <c r="E129" s="17">
        <v>1963.8400000000004</v>
      </c>
      <c r="F129" s="17">
        <v>2139.39</v>
      </c>
      <c r="G129" s="17">
        <v>2006.1827523983345</v>
      </c>
      <c r="H129" s="20">
        <f t="shared" si="2"/>
        <v>-6.2264125569281605E-2</v>
      </c>
      <c r="I129" s="18">
        <v>1.4581340470696718</v>
      </c>
      <c r="J129" s="18">
        <v>1.5549517586227326</v>
      </c>
      <c r="K129" s="18">
        <f t="shared" si="3"/>
        <v>9.6817711553060848E-2</v>
      </c>
    </row>
    <row r="130" spans="1:11" ht="15" thickBot="1" x14ac:dyDescent="0.35">
      <c r="A130" s="16" t="s">
        <v>125</v>
      </c>
      <c r="B130" s="16" t="s">
        <v>344</v>
      </c>
      <c r="C130" s="16" t="s">
        <v>477</v>
      </c>
      <c r="D130" s="16" t="s">
        <v>535</v>
      </c>
      <c r="E130" s="17">
        <v>506.51000000000005</v>
      </c>
      <c r="F130" s="17">
        <v>508.64</v>
      </c>
      <c r="G130" s="17">
        <v>450.18833204855048</v>
      </c>
      <c r="H130" s="20">
        <f t="shared" si="2"/>
        <v>-0.11491756045818165</v>
      </c>
      <c r="I130" s="18">
        <v>1.4370633763005325</v>
      </c>
      <c r="J130" s="18">
        <v>1.6236491789899918</v>
      </c>
      <c r="K130" s="18">
        <f t="shared" si="3"/>
        <v>0.18658580268945935</v>
      </c>
    </row>
    <row r="131" spans="1:11" ht="15" thickBot="1" x14ac:dyDescent="0.35">
      <c r="A131" s="16" t="s">
        <v>126</v>
      </c>
      <c r="B131" s="16" t="s">
        <v>345</v>
      </c>
      <c r="C131" s="16" t="s">
        <v>479</v>
      </c>
      <c r="D131" s="16" t="s">
        <v>537</v>
      </c>
      <c r="E131" s="17">
        <v>1130.95</v>
      </c>
      <c r="F131" s="17">
        <v>1138.4000000000001</v>
      </c>
      <c r="G131" s="17">
        <v>1214.2015549341247</v>
      </c>
      <c r="H131" s="20">
        <f t="shared" si="2"/>
        <v>6.6586046147333641E-2</v>
      </c>
      <c r="I131" s="18">
        <v>1.3020233909802015</v>
      </c>
      <c r="J131" s="18">
        <v>1.2207391946325401</v>
      </c>
      <c r="K131" s="18">
        <f t="shared" si="3"/>
        <v>-8.1284196347661375E-2</v>
      </c>
    </row>
    <row r="132" spans="1:11" ht="15" thickBot="1" x14ac:dyDescent="0.35">
      <c r="A132" s="16" t="s">
        <v>127</v>
      </c>
      <c r="B132" s="16" t="s">
        <v>346</v>
      </c>
      <c r="C132" s="16" t="s">
        <v>445</v>
      </c>
      <c r="D132" s="16" t="s">
        <v>503</v>
      </c>
      <c r="E132" s="17">
        <v>69.900000000000006</v>
      </c>
      <c r="F132" s="17">
        <v>58.02</v>
      </c>
      <c r="G132" s="17">
        <v>66.958577285649426</v>
      </c>
      <c r="H132" s="20">
        <f t="shared" si="2"/>
        <v>0.15406027724318205</v>
      </c>
      <c r="I132" s="18">
        <v>1.6131724036648754</v>
      </c>
      <c r="J132" s="18">
        <v>1.3978233507164981</v>
      </c>
      <c r="K132" s="18">
        <f t="shared" si="3"/>
        <v>-0.21534905294837725</v>
      </c>
    </row>
    <row r="133" spans="1:11" ht="15" thickBot="1" x14ac:dyDescent="0.35">
      <c r="A133" s="16" t="s">
        <v>128</v>
      </c>
      <c r="B133" s="16" t="s">
        <v>347</v>
      </c>
      <c r="C133" s="16" t="s">
        <v>442</v>
      </c>
      <c r="D133" s="16" t="s">
        <v>500</v>
      </c>
      <c r="E133" s="17">
        <v>18.399999999999999</v>
      </c>
      <c r="F133" s="17">
        <v>23.85</v>
      </c>
      <c r="G133" s="17">
        <v>26.135479782905751</v>
      </c>
      <c r="H133" s="20">
        <f t="shared" si="2"/>
        <v>9.5827244566278807E-2</v>
      </c>
      <c r="I133" s="18">
        <v>1.3378067920607801</v>
      </c>
      <c r="J133" s="18">
        <v>1.2208190649524098</v>
      </c>
      <c r="K133" s="18">
        <f t="shared" si="3"/>
        <v>-0.11698772710837035</v>
      </c>
    </row>
    <row r="134" spans="1:11" ht="15" thickBot="1" x14ac:dyDescent="0.35">
      <c r="A134" s="16" t="s">
        <v>129</v>
      </c>
      <c r="B134" s="16" t="s">
        <v>348</v>
      </c>
      <c r="C134" s="16" t="s">
        <v>450</v>
      </c>
      <c r="D134" s="16" t="s">
        <v>508</v>
      </c>
      <c r="E134" s="17">
        <v>250.5</v>
      </c>
      <c r="F134" s="17">
        <v>247.9</v>
      </c>
      <c r="G134" s="17">
        <v>244.97053405161139</v>
      </c>
      <c r="H134" s="20">
        <f t="shared" ref="H134:H197" si="4">(G134-F134)/F134</f>
        <v>-1.1817127665948409E-2</v>
      </c>
      <c r="I134" s="18">
        <v>1.3907067033169669</v>
      </c>
      <c r="J134" s="18">
        <v>1.4073373889107881</v>
      </c>
      <c r="K134" s="18">
        <f t="shared" ref="K134:K197" si="5">J134-I134</f>
        <v>1.6630685593821193E-2</v>
      </c>
    </row>
    <row r="135" spans="1:11" ht="15" thickBot="1" x14ac:dyDescent="0.35">
      <c r="A135" s="16" t="s">
        <v>130</v>
      </c>
      <c r="B135" s="16" t="s">
        <v>349</v>
      </c>
      <c r="C135" s="16" t="s">
        <v>453</v>
      </c>
      <c r="D135" s="16" t="s">
        <v>511</v>
      </c>
      <c r="E135" s="17">
        <v>270.7</v>
      </c>
      <c r="F135" s="17">
        <v>250.16</v>
      </c>
      <c r="G135" s="17">
        <v>312.5207257790936</v>
      </c>
      <c r="H135" s="20">
        <f t="shared" si="4"/>
        <v>0.24928336176484489</v>
      </c>
      <c r="I135" s="18">
        <v>1.52576054354095</v>
      </c>
      <c r="J135" s="18">
        <v>1.2213086239982656</v>
      </c>
      <c r="K135" s="18">
        <f t="shared" si="5"/>
        <v>-0.30445191954268447</v>
      </c>
    </row>
    <row r="136" spans="1:11" ht="15" thickBot="1" x14ac:dyDescent="0.35">
      <c r="A136" s="16" t="s">
        <v>131</v>
      </c>
      <c r="B136" s="16" t="s">
        <v>350</v>
      </c>
      <c r="C136" s="16" t="s">
        <v>467</v>
      </c>
      <c r="D136" s="16" t="s">
        <v>525</v>
      </c>
      <c r="E136" s="17">
        <v>382.6</v>
      </c>
      <c r="F136" s="17">
        <v>388.95</v>
      </c>
      <c r="G136" s="17">
        <v>360.81611784484858</v>
      </c>
      <c r="H136" s="20">
        <f t="shared" si="4"/>
        <v>-7.2332901800106472E-2</v>
      </c>
      <c r="I136" s="18">
        <v>1.2928227888825079</v>
      </c>
      <c r="J136" s="18">
        <v>1.3936279419537316</v>
      </c>
      <c r="K136" s="18">
        <f t="shared" si="5"/>
        <v>0.10080515307122373</v>
      </c>
    </row>
    <row r="137" spans="1:11" ht="15" thickBot="1" x14ac:dyDescent="0.35">
      <c r="A137" s="16" t="s">
        <v>132</v>
      </c>
      <c r="B137" s="16" t="s">
        <v>351</v>
      </c>
      <c r="C137" s="16" t="s">
        <v>439</v>
      </c>
      <c r="D137" s="16" t="s">
        <v>497</v>
      </c>
      <c r="E137" s="17">
        <v>65.95</v>
      </c>
      <c r="F137" s="17">
        <v>53.53</v>
      </c>
      <c r="G137" s="17">
        <v>64.733939469296601</v>
      </c>
      <c r="H137" s="20">
        <f t="shared" si="4"/>
        <v>0.20930206368945636</v>
      </c>
      <c r="I137" s="18">
        <v>1.6703085542274536</v>
      </c>
      <c r="J137" s="18">
        <v>1.3812169881952518</v>
      </c>
      <c r="K137" s="18">
        <f t="shared" si="5"/>
        <v>-0.28909156603220176</v>
      </c>
    </row>
    <row r="138" spans="1:11" ht="15" thickBot="1" x14ac:dyDescent="0.35">
      <c r="A138" s="16" t="s">
        <v>133</v>
      </c>
      <c r="B138" s="16" t="s">
        <v>352</v>
      </c>
      <c r="C138" s="16" t="s">
        <v>480</v>
      </c>
      <c r="D138" s="16" t="s">
        <v>538</v>
      </c>
      <c r="E138" s="17">
        <v>2580.04</v>
      </c>
      <c r="F138" s="17">
        <v>2416.89</v>
      </c>
      <c r="G138" s="17">
        <v>2216.002182235055</v>
      </c>
      <c r="H138" s="20">
        <f t="shared" si="4"/>
        <v>-8.3118312279394133E-2</v>
      </c>
      <c r="I138" s="18">
        <v>1.5158580065171046</v>
      </c>
      <c r="J138" s="18">
        <v>1.6532754736170716</v>
      </c>
      <c r="K138" s="18">
        <f t="shared" si="5"/>
        <v>0.13741746709996705</v>
      </c>
    </row>
    <row r="139" spans="1:11" ht="15" thickBot="1" x14ac:dyDescent="0.35">
      <c r="A139" s="16" t="s">
        <v>134</v>
      </c>
      <c r="B139" s="16" t="s">
        <v>353</v>
      </c>
      <c r="C139" s="16" t="s">
        <v>444</v>
      </c>
      <c r="D139" s="16" t="s">
        <v>502</v>
      </c>
      <c r="E139" s="17">
        <v>219.20000000000002</v>
      </c>
      <c r="F139" s="17">
        <v>204.62</v>
      </c>
      <c r="G139" s="17">
        <v>209.51133650307321</v>
      </c>
      <c r="H139" s="20">
        <f t="shared" si="4"/>
        <v>2.3904488823542201E-2</v>
      </c>
      <c r="I139" s="18">
        <v>1.5223283150247973</v>
      </c>
      <c r="J139" s="18">
        <v>1.4867874217193247</v>
      </c>
      <c r="K139" s="18">
        <f t="shared" si="5"/>
        <v>-3.5540893305472609E-2</v>
      </c>
    </row>
    <row r="140" spans="1:11" ht="15" thickBot="1" x14ac:dyDescent="0.35">
      <c r="A140" s="16" t="s">
        <v>135</v>
      </c>
      <c r="B140" s="16" t="s">
        <v>354</v>
      </c>
      <c r="C140" s="16" t="s">
        <v>481</v>
      </c>
      <c r="D140" s="16" t="s">
        <v>539</v>
      </c>
      <c r="E140" s="17">
        <v>1251.68</v>
      </c>
      <c r="F140" s="17">
        <v>1314.18</v>
      </c>
      <c r="G140" s="17">
        <v>1287.3888481951869</v>
      </c>
      <c r="H140" s="20">
        <f t="shared" si="4"/>
        <v>-2.0386211785914505E-2</v>
      </c>
      <c r="I140" s="18">
        <v>1.6298820786249619</v>
      </c>
      <c r="J140" s="18">
        <v>1.6638006714833684</v>
      </c>
      <c r="K140" s="18">
        <f t="shared" si="5"/>
        <v>3.3918592858406482E-2</v>
      </c>
    </row>
    <row r="141" spans="1:11" ht="15" thickBot="1" x14ac:dyDescent="0.35">
      <c r="A141" s="16" t="s">
        <v>136</v>
      </c>
      <c r="B141" s="16" t="s">
        <v>355</v>
      </c>
      <c r="C141" s="16" t="s">
        <v>442</v>
      </c>
      <c r="D141" s="16" t="s">
        <v>500</v>
      </c>
      <c r="E141" s="17">
        <v>98</v>
      </c>
      <c r="F141" s="17">
        <v>110.85</v>
      </c>
      <c r="G141" s="17">
        <v>96.395068083948615</v>
      </c>
      <c r="H141" s="20">
        <f t="shared" si="4"/>
        <v>-0.13040082919306611</v>
      </c>
      <c r="I141" s="18">
        <v>1.2799759743822565</v>
      </c>
      <c r="J141" s="18">
        <v>1.4719148975205651</v>
      </c>
      <c r="K141" s="18">
        <f t="shared" si="5"/>
        <v>0.19193892313830863</v>
      </c>
    </row>
    <row r="142" spans="1:11" ht="15" thickBot="1" x14ac:dyDescent="0.35">
      <c r="A142" s="16" t="s">
        <v>137</v>
      </c>
      <c r="B142" s="16" t="s">
        <v>356</v>
      </c>
      <c r="C142" s="16" t="s">
        <v>464</v>
      </c>
      <c r="D142" s="16" t="s">
        <v>522</v>
      </c>
      <c r="E142" s="17">
        <v>16.240000000000002</v>
      </c>
      <c r="F142" s="17">
        <v>28.94</v>
      </c>
      <c r="G142" s="17">
        <v>17.396356517797717</v>
      </c>
      <c r="H142" s="20">
        <f t="shared" si="4"/>
        <v>-0.398881944789298</v>
      </c>
      <c r="I142" s="18">
        <v>1.302987713494081</v>
      </c>
      <c r="J142" s="18">
        <v>2.1676070152931306</v>
      </c>
      <c r="K142" s="18">
        <f t="shared" si="5"/>
        <v>0.86461930179904956</v>
      </c>
    </row>
    <row r="143" spans="1:11" ht="15" thickBot="1" x14ac:dyDescent="0.35">
      <c r="A143" s="16" t="s">
        <v>138</v>
      </c>
      <c r="B143" s="16" t="s">
        <v>357</v>
      </c>
      <c r="C143" s="16" t="s">
        <v>457</v>
      </c>
      <c r="D143" s="16" t="s">
        <v>515</v>
      </c>
      <c r="E143" s="17">
        <v>152</v>
      </c>
      <c r="F143" s="17">
        <v>161.79</v>
      </c>
      <c r="G143" s="17">
        <v>151.82388810413778</v>
      </c>
      <c r="H143" s="20">
        <f t="shared" si="4"/>
        <v>-6.1599059866878129E-2</v>
      </c>
      <c r="I143" s="18">
        <v>1.5445218524894719</v>
      </c>
      <c r="J143" s="18">
        <v>1.6459082535343215</v>
      </c>
      <c r="K143" s="18">
        <f t="shared" si="5"/>
        <v>0.10138640104484953</v>
      </c>
    </row>
    <row r="144" spans="1:11" ht="15" thickBot="1" x14ac:dyDescent="0.35">
      <c r="A144" s="16" t="s">
        <v>139</v>
      </c>
      <c r="B144" s="16" t="s">
        <v>358</v>
      </c>
      <c r="C144" s="16" t="s">
        <v>453</v>
      </c>
      <c r="D144" s="16" t="s">
        <v>511</v>
      </c>
      <c r="E144" s="17">
        <v>85.45</v>
      </c>
      <c r="F144" s="17">
        <v>90.8</v>
      </c>
      <c r="G144" s="17">
        <v>103.98595411983599</v>
      </c>
      <c r="H144" s="20">
        <f t="shared" si="4"/>
        <v>0.14521975902903081</v>
      </c>
      <c r="I144" s="18">
        <v>1.6139835911696248</v>
      </c>
      <c r="J144" s="18">
        <v>1.4093221658505377</v>
      </c>
      <c r="K144" s="18">
        <f t="shared" si="5"/>
        <v>-0.20466142531908704</v>
      </c>
    </row>
    <row r="145" spans="1:11" ht="15" thickBot="1" x14ac:dyDescent="0.35">
      <c r="A145" s="16" t="s">
        <v>140</v>
      </c>
      <c r="B145" s="16" t="s">
        <v>359</v>
      </c>
      <c r="C145" s="16" t="s">
        <v>482</v>
      </c>
      <c r="D145" s="16" t="s">
        <v>540</v>
      </c>
      <c r="E145" s="17">
        <v>788.13</v>
      </c>
      <c r="F145" s="17">
        <v>745.45</v>
      </c>
      <c r="G145" s="17">
        <v>591.81341304170166</v>
      </c>
      <c r="H145" s="20">
        <f t="shared" si="4"/>
        <v>-0.20609911725574936</v>
      </c>
      <c r="I145" s="18">
        <v>1.4770810516958328</v>
      </c>
      <c r="J145" s="18">
        <v>1.8605358474852129</v>
      </c>
      <c r="K145" s="18">
        <f t="shared" si="5"/>
        <v>0.38345479578938013</v>
      </c>
    </row>
    <row r="146" spans="1:11" ht="15" thickBot="1" x14ac:dyDescent="0.35">
      <c r="A146" s="16" t="s">
        <v>141</v>
      </c>
      <c r="B146" s="16" t="s">
        <v>360</v>
      </c>
      <c r="C146" s="16" t="s">
        <v>453</v>
      </c>
      <c r="D146" s="16" t="s">
        <v>511</v>
      </c>
      <c r="E146" s="17">
        <v>169</v>
      </c>
      <c r="F146" s="17">
        <v>179.07</v>
      </c>
      <c r="G146" s="17">
        <v>178.36422492320631</v>
      </c>
      <c r="H146" s="20">
        <f t="shared" si="4"/>
        <v>-3.9413362193202956E-3</v>
      </c>
      <c r="I146" s="18">
        <v>1.6091324740689155</v>
      </c>
      <c r="J146" s="18">
        <v>1.615499701554955</v>
      </c>
      <c r="K146" s="18">
        <f t="shared" si="5"/>
        <v>6.3672274860395728E-3</v>
      </c>
    </row>
    <row r="147" spans="1:11" ht="15" thickBot="1" x14ac:dyDescent="0.35">
      <c r="A147" s="16" t="s">
        <v>142</v>
      </c>
      <c r="B147" s="16" t="s">
        <v>361</v>
      </c>
      <c r="C147" s="16" t="s">
        <v>440</v>
      </c>
      <c r="D147" s="16" t="s">
        <v>498</v>
      </c>
      <c r="E147" s="17">
        <v>49</v>
      </c>
      <c r="F147" s="17">
        <v>29.87</v>
      </c>
      <c r="G147" s="17">
        <v>43.147800474730701</v>
      </c>
      <c r="H147" s="20">
        <f t="shared" si="4"/>
        <v>0.44451960076098762</v>
      </c>
      <c r="I147" s="18">
        <v>1.5693168476929391</v>
      </c>
      <c r="J147" s="18">
        <v>1.0863935988588918</v>
      </c>
      <c r="K147" s="18">
        <f t="shared" si="5"/>
        <v>-0.48292324883404736</v>
      </c>
    </row>
    <row r="148" spans="1:11" ht="15" thickBot="1" x14ac:dyDescent="0.35">
      <c r="A148" s="16" t="s">
        <v>143</v>
      </c>
      <c r="B148" s="16" t="s">
        <v>362</v>
      </c>
      <c r="C148" s="16" t="s">
        <v>465</v>
      </c>
      <c r="D148" s="16" t="s">
        <v>523</v>
      </c>
      <c r="E148" s="17">
        <v>163.76999999999998</v>
      </c>
      <c r="F148" s="17">
        <v>148.01</v>
      </c>
      <c r="G148" s="17">
        <v>161.93410501509862</v>
      </c>
      <c r="H148" s="20">
        <f t="shared" si="4"/>
        <v>9.4075434194301963E-2</v>
      </c>
      <c r="I148" s="18">
        <v>0.99049159278681165</v>
      </c>
      <c r="J148" s="18">
        <v>0.90532294376596489</v>
      </c>
      <c r="K148" s="18">
        <f t="shared" si="5"/>
        <v>-8.5168649020846754E-2</v>
      </c>
    </row>
    <row r="149" spans="1:11" ht="15" thickBot="1" x14ac:dyDescent="0.35">
      <c r="A149" s="16" t="s">
        <v>144</v>
      </c>
      <c r="B149" s="16" t="s">
        <v>363</v>
      </c>
      <c r="C149" s="16" t="s">
        <v>458</v>
      </c>
      <c r="D149" s="16" t="s">
        <v>516</v>
      </c>
      <c r="E149" s="17">
        <v>156</v>
      </c>
      <c r="F149" s="17">
        <v>146.56</v>
      </c>
      <c r="G149" s="17">
        <v>176.58441688463205</v>
      </c>
      <c r="H149" s="20">
        <f t="shared" si="4"/>
        <v>0.20486092306653961</v>
      </c>
      <c r="I149" s="18">
        <v>1.7419660510721067</v>
      </c>
      <c r="J149" s="18">
        <v>1.4457818472845474</v>
      </c>
      <c r="K149" s="18">
        <f t="shared" si="5"/>
        <v>-0.29618420378755927</v>
      </c>
    </row>
    <row r="150" spans="1:11" ht="15" thickBot="1" x14ac:dyDescent="0.35">
      <c r="A150" s="16" t="s">
        <v>145</v>
      </c>
      <c r="B150" s="16" t="s">
        <v>364</v>
      </c>
      <c r="C150" s="16" t="s">
        <v>467</v>
      </c>
      <c r="D150" s="16" t="s">
        <v>525</v>
      </c>
      <c r="E150" s="17">
        <v>624.65</v>
      </c>
      <c r="F150" s="17">
        <v>527.24</v>
      </c>
      <c r="G150" s="17">
        <v>597.7574993990919</v>
      </c>
      <c r="H150" s="20">
        <f t="shared" si="4"/>
        <v>0.13374838669124475</v>
      </c>
      <c r="I150" s="18">
        <v>1.4078022835069139</v>
      </c>
      <c r="J150" s="18">
        <v>1.2417237369708407</v>
      </c>
      <c r="K150" s="18">
        <f t="shared" si="5"/>
        <v>-0.16607854653607323</v>
      </c>
    </row>
    <row r="151" spans="1:11" ht="15" thickBot="1" x14ac:dyDescent="0.35">
      <c r="A151" s="16" t="s">
        <v>146</v>
      </c>
      <c r="B151" s="16" t="s">
        <v>365</v>
      </c>
      <c r="C151" s="16" t="s">
        <v>455</v>
      </c>
      <c r="D151" s="16" t="s">
        <v>513</v>
      </c>
      <c r="E151" s="17">
        <v>431</v>
      </c>
      <c r="F151" s="17">
        <v>415.93</v>
      </c>
      <c r="G151" s="17">
        <v>330.62213793530594</v>
      </c>
      <c r="H151" s="20">
        <f t="shared" si="4"/>
        <v>-0.2051014883867335</v>
      </c>
      <c r="I151" s="18">
        <v>1.8551096057132652</v>
      </c>
      <c r="J151" s="18">
        <v>2.3337691272666667</v>
      </c>
      <c r="K151" s="18">
        <f t="shared" si="5"/>
        <v>0.47865952155340152</v>
      </c>
    </row>
    <row r="152" spans="1:11" ht="15" thickBot="1" x14ac:dyDescent="0.35">
      <c r="A152" s="16" t="s">
        <v>147</v>
      </c>
      <c r="B152" s="16" t="s">
        <v>366</v>
      </c>
      <c r="C152" s="16" t="s">
        <v>440</v>
      </c>
      <c r="D152" s="16" t="s">
        <v>498</v>
      </c>
      <c r="E152" s="17">
        <v>82</v>
      </c>
      <c r="F152" s="17">
        <v>70.010000000000005</v>
      </c>
      <c r="G152" s="17">
        <v>95.309948228161687</v>
      </c>
      <c r="H152" s="20">
        <f t="shared" si="4"/>
        <v>0.36137620665850134</v>
      </c>
      <c r="I152" s="18">
        <v>1.7084722416799005</v>
      </c>
      <c r="J152" s="18">
        <v>1.2549596748670571</v>
      </c>
      <c r="K152" s="18">
        <f t="shared" si="5"/>
        <v>-0.45351256681284347</v>
      </c>
    </row>
    <row r="153" spans="1:11" ht="15" thickBot="1" x14ac:dyDescent="0.35">
      <c r="A153" s="16" t="s">
        <v>148</v>
      </c>
      <c r="B153" s="16" t="s">
        <v>367</v>
      </c>
      <c r="C153" s="16" t="s">
        <v>441</v>
      </c>
      <c r="D153" s="16" t="s">
        <v>499</v>
      </c>
      <c r="E153" s="17">
        <v>159.25</v>
      </c>
      <c r="F153" s="17">
        <v>176.4</v>
      </c>
      <c r="G153" s="17">
        <v>188.86947743373238</v>
      </c>
      <c r="H153" s="20">
        <f t="shared" si="4"/>
        <v>7.0688647583516881E-2</v>
      </c>
      <c r="I153" s="18">
        <v>1.4170064851054995</v>
      </c>
      <c r="J153" s="18">
        <v>1.3234533571487865</v>
      </c>
      <c r="K153" s="18">
        <f t="shared" si="5"/>
        <v>-9.3553127956713E-2</v>
      </c>
    </row>
    <row r="154" spans="1:11" ht="15" thickBot="1" x14ac:dyDescent="0.35">
      <c r="A154" s="16" t="s">
        <v>149</v>
      </c>
      <c r="B154" s="16" t="s">
        <v>368</v>
      </c>
      <c r="C154" s="16" t="s">
        <v>453</v>
      </c>
      <c r="D154" s="16" t="s">
        <v>511</v>
      </c>
      <c r="E154" s="17">
        <v>188.7</v>
      </c>
      <c r="F154" s="17">
        <v>174.66</v>
      </c>
      <c r="G154" s="17">
        <v>211.0132156060256</v>
      </c>
      <c r="H154" s="20">
        <f t="shared" si="4"/>
        <v>0.20813704114293829</v>
      </c>
      <c r="I154" s="18">
        <v>1.6143371907103465</v>
      </c>
      <c r="J154" s="18">
        <v>1.336220259568508</v>
      </c>
      <c r="K154" s="18">
        <f t="shared" si="5"/>
        <v>-0.27811693114183855</v>
      </c>
    </row>
    <row r="155" spans="1:11" ht="15" thickBot="1" x14ac:dyDescent="0.35">
      <c r="A155" s="16" t="s">
        <v>150</v>
      </c>
      <c r="B155" s="16" t="s">
        <v>369</v>
      </c>
      <c r="C155" s="16" t="s">
        <v>456</v>
      </c>
      <c r="D155" s="16" t="s">
        <v>514</v>
      </c>
      <c r="E155" s="17">
        <v>332.45</v>
      </c>
      <c r="F155" s="17">
        <v>219.43</v>
      </c>
      <c r="G155" s="17">
        <v>281.93459191073481</v>
      </c>
      <c r="H155" s="20">
        <f t="shared" si="4"/>
        <v>0.2848498013522982</v>
      </c>
      <c r="I155" s="18">
        <v>1.6411919988897743</v>
      </c>
      <c r="J155" s="18">
        <v>1.2773415205126915</v>
      </c>
      <c r="K155" s="18">
        <f t="shared" si="5"/>
        <v>-0.36385047837708284</v>
      </c>
    </row>
    <row r="156" spans="1:11" ht="15" thickBot="1" x14ac:dyDescent="0.35">
      <c r="A156" s="16" t="s">
        <v>151</v>
      </c>
      <c r="B156" s="16" t="s">
        <v>370</v>
      </c>
      <c r="C156" s="16" t="s">
        <v>463</v>
      </c>
      <c r="D156" s="16" t="s">
        <v>521</v>
      </c>
      <c r="E156" s="17">
        <v>11</v>
      </c>
      <c r="F156" s="17">
        <v>11.73</v>
      </c>
      <c r="G156" s="17">
        <v>12.465390112216742</v>
      </c>
      <c r="H156" s="20">
        <f t="shared" si="4"/>
        <v>6.2693104195800639E-2</v>
      </c>
      <c r="I156" s="18">
        <v>2.1875901201775427</v>
      </c>
      <c r="J156" s="18">
        <v>2.0585342198423455</v>
      </c>
      <c r="K156" s="18">
        <f t="shared" si="5"/>
        <v>-0.1290559003351972</v>
      </c>
    </row>
    <row r="157" spans="1:11" ht="15" thickBot="1" x14ac:dyDescent="0.35">
      <c r="A157" s="16" t="s">
        <v>152</v>
      </c>
      <c r="B157" s="16" t="s">
        <v>371</v>
      </c>
      <c r="C157" s="16" t="s">
        <v>448</v>
      </c>
      <c r="D157" s="16" t="s">
        <v>506</v>
      </c>
      <c r="E157" s="17">
        <v>116.53</v>
      </c>
      <c r="F157" s="17">
        <v>146.94</v>
      </c>
      <c r="G157" s="17">
        <v>142.24144358374309</v>
      </c>
      <c r="H157" s="20">
        <f t="shared" si="4"/>
        <v>-3.1976020254912932E-2</v>
      </c>
      <c r="I157" s="18">
        <v>1.3230861330492441</v>
      </c>
      <c r="J157" s="18">
        <v>1.3667906588405554</v>
      </c>
      <c r="K157" s="18">
        <f t="shared" si="5"/>
        <v>4.3704525791311344E-2</v>
      </c>
    </row>
    <row r="158" spans="1:11" ht="15" thickBot="1" x14ac:dyDescent="0.35">
      <c r="A158" s="16" t="s">
        <v>153</v>
      </c>
      <c r="B158" s="16" t="s">
        <v>372</v>
      </c>
      <c r="C158" s="16" t="s">
        <v>440</v>
      </c>
      <c r="D158" s="16" t="s">
        <v>498</v>
      </c>
      <c r="E158" s="17">
        <v>97.9</v>
      </c>
      <c r="F158" s="17">
        <v>115.76</v>
      </c>
      <c r="G158" s="17">
        <v>115.13267290079551</v>
      </c>
      <c r="H158" s="20">
        <f t="shared" si="4"/>
        <v>-5.4192043815177327E-3</v>
      </c>
      <c r="I158" s="18">
        <v>1.527933808765501</v>
      </c>
      <c r="J158" s="18">
        <v>1.5362591108702759</v>
      </c>
      <c r="K158" s="18">
        <f t="shared" si="5"/>
        <v>8.3253021047748899E-3</v>
      </c>
    </row>
    <row r="159" spans="1:11" ht="15" thickBot="1" x14ac:dyDescent="0.35">
      <c r="A159" s="16" t="s">
        <v>154</v>
      </c>
      <c r="B159" s="16" t="s">
        <v>373</v>
      </c>
      <c r="C159" s="16" t="s">
        <v>476</v>
      </c>
      <c r="D159" s="16" t="s">
        <v>534</v>
      </c>
      <c r="E159" s="17">
        <v>123.95</v>
      </c>
      <c r="F159" s="17">
        <v>130.24</v>
      </c>
      <c r="G159" s="17">
        <v>137.01538590068736</v>
      </c>
      <c r="H159" s="20">
        <f t="shared" si="4"/>
        <v>5.2022311891026976E-2</v>
      </c>
      <c r="I159" s="18">
        <v>1.4023436694462639</v>
      </c>
      <c r="J159" s="18">
        <v>1.3329980301706044</v>
      </c>
      <c r="K159" s="18">
        <f t="shared" si="5"/>
        <v>-6.934563927565951E-2</v>
      </c>
    </row>
    <row r="160" spans="1:11" ht="15" thickBot="1" x14ac:dyDescent="0.35">
      <c r="A160" s="16" t="s">
        <v>155</v>
      </c>
      <c r="B160" s="16" t="s">
        <v>374</v>
      </c>
      <c r="C160" s="16" t="s">
        <v>463</v>
      </c>
      <c r="D160" s="16" t="s">
        <v>521</v>
      </c>
      <c r="E160" s="17">
        <v>214.40999999999997</v>
      </c>
      <c r="F160" s="17">
        <v>218.6</v>
      </c>
      <c r="G160" s="17">
        <v>226.55676099147652</v>
      </c>
      <c r="H160" s="20">
        <f t="shared" si="4"/>
        <v>3.639872365725768E-2</v>
      </c>
      <c r="I160" s="18">
        <v>1.5565873161502954</v>
      </c>
      <c r="J160" s="18">
        <v>1.5019193681148015</v>
      </c>
      <c r="K160" s="18">
        <f t="shared" si="5"/>
        <v>-5.4667948035493907E-2</v>
      </c>
    </row>
    <row r="161" spans="1:11" ht="15" thickBot="1" x14ac:dyDescent="0.35">
      <c r="A161" s="16" t="s">
        <v>156</v>
      </c>
      <c r="B161" s="16" t="s">
        <v>375</v>
      </c>
      <c r="C161" s="16" t="s">
        <v>469</v>
      </c>
      <c r="D161" s="16" t="s">
        <v>527</v>
      </c>
      <c r="E161" s="17">
        <v>338.47999999999996</v>
      </c>
      <c r="F161" s="17">
        <v>316.91000000000003</v>
      </c>
      <c r="G161" s="17">
        <v>306.47621607032204</v>
      </c>
      <c r="H161" s="20">
        <f t="shared" si="4"/>
        <v>-3.2923492252305023E-2</v>
      </c>
      <c r="I161" s="18">
        <v>1.538609666639307</v>
      </c>
      <c r="J161" s="18">
        <v>1.5909906344666598</v>
      </c>
      <c r="K161" s="18">
        <f t="shared" si="5"/>
        <v>5.2380967827352798E-2</v>
      </c>
    </row>
    <row r="162" spans="1:11" ht="15" thickBot="1" x14ac:dyDescent="0.35">
      <c r="A162" s="16" t="s">
        <v>157</v>
      </c>
      <c r="B162" s="16" t="s">
        <v>376</v>
      </c>
      <c r="C162" s="16" t="s">
        <v>471</v>
      </c>
      <c r="D162" s="16" t="s">
        <v>529</v>
      </c>
      <c r="E162" s="17">
        <v>149.55000000000001</v>
      </c>
      <c r="F162" s="17">
        <v>152.01</v>
      </c>
      <c r="G162" s="17">
        <v>163.41801150742035</v>
      </c>
      <c r="H162" s="20">
        <f t="shared" si="4"/>
        <v>7.5047769932375205E-2</v>
      </c>
      <c r="I162" s="18">
        <v>1.2686043459001801</v>
      </c>
      <c r="J162" s="18">
        <v>1.1800446281377621</v>
      </c>
      <c r="K162" s="18">
        <f t="shared" si="5"/>
        <v>-8.8559717762418E-2</v>
      </c>
    </row>
    <row r="163" spans="1:11" ht="15" thickBot="1" x14ac:dyDescent="0.35">
      <c r="A163" s="16" t="s">
        <v>158</v>
      </c>
      <c r="B163" s="16" t="s">
        <v>377</v>
      </c>
      <c r="C163" s="16" t="s">
        <v>441</v>
      </c>
      <c r="D163" s="16" t="s">
        <v>499</v>
      </c>
      <c r="E163" s="17">
        <v>38.75</v>
      </c>
      <c r="F163" s="17">
        <v>43.61</v>
      </c>
      <c r="G163" s="17">
        <v>42.389860061530861</v>
      </c>
      <c r="H163" s="20">
        <f t="shared" si="4"/>
        <v>-2.7978443899773872E-2</v>
      </c>
      <c r="I163" s="18">
        <v>1.4489110469517641</v>
      </c>
      <c r="J163" s="18">
        <v>1.4906161677780381</v>
      </c>
      <c r="K163" s="18">
        <f t="shared" si="5"/>
        <v>4.1705120826273978E-2</v>
      </c>
    </row>
    <row r="164" spans="1:11" ht="15" thickBot="1" x14ac:dyDescent="0.35">
      <c r="A164" s="16" t="s">
        <v>159</v>
      </c>
      <c r="B164" s="16" t="s">
        <v>378</v>
      </c>
      <c r="C164" s="16" t="s">
        <v>451</v>
      </c>
      <c r="D164" s="16" t="s">
        <v>509</v>
      </c>
      <c r="E164" s="17">
        <v>19</v>
      </c>
      <c r="F164" s="17">
        <v>23.88</v>
      </c>
      <c r="G164" s="17">
        <v>20.501238236851197</v>
      </c>
      <c r="H164" s="20">
        <f t="shared" si="4"/>
        <v>-0.14148918606150762</v>
      </c>
      <c r="I164" s="18">
        <v>1.1774835302403999</v>
      </c>
      <c r="J164" s="18">
        <v>1.3715418735829228</v>
      </c>
      <c r="K164" s="18">
        <f t="shared" si="5"/>
        <v>0.19405834334252292</v>
      </c>
    </row>
    <row r="165" spans="1:11" ht="15" thickBot="1" x14ac:dyDescent="0.35">
      <c r="A165" s="16" t="s">
        <v>160</v>
      </c>
      <c r="B165" s="16" t="s">
        <v>379</v>
      </c>
      <c r="C165" s="16" t="s">
        <v>438</v>
      </c>
      <c r="D165" s="16" t="s">
        <v>496</v>
      </c>
      <c r="E165" s="17">
        <v>272.2</v>
      </c>
      <c r="F165" s="17">
        <v>258.77999999999997</v>
      </c>
      <c r="G165" s="17">
        <v>235.48163044072041</v>
      </c>
      <c r="H165" s="20">
        <f t="shared" si="4"/>
        <v>-9.0031569515725968E-2</v>
      </c>
      <c r="I165" s="18">
        <v>1.4926737709285238</v>
      </c>
      <c r="J165" s="18">
        <v>1.6403577540971848</v>
      </c>
      <c r="K165" s="18">
        <f t="shared" si="5"/>
        <v>0.14768398316866094</v>
      </c>
    </row>
    <row r="166" spans="1:11" ht="15" thickBot="1" x14ac:dyDescent="0.35">
      <c r="A166" s="16" t="s">
        <v>161</v>
      </c>
      <c r="B166" s="16" t="s">
        <v>380</v>
      </c>
      <c r="C166" s="16" t="s">
        <v>443</v>
      </c>
      <c r="D166" s="16" t="s">
        <v>501</v>
      </c>
      <c r="E166" s="17">
        <v>30</v>
      </c>
      <c r="F166" s="17">
        <v>23.67</v>
      </c>
      <c r="G166" s="17">
        <v>28.656011637632638</v>
      </c>
      <c r="H166" s="20">
        <f t="shared" si="4"/>
        <v>0.21064687949440794</v>
      </c>
      <c r="I166" s="18">
        <v>1.2267429881013416</v>
      </c>
      <c r="J166" s="18">
        <v>1.0132954611948084</v>
      </c>
      <c r="K166" s="18">
        <f t="shared" si="5"/>
        <v>-0.21344752690653324</v>
      </c>
    </row>
    <row r="167" spans="1:11" ht="15" thickBot="1" x14ac:dyDescent="0.35">
      <c r="A167" s="16" t="s">
        <v>162</v>
      </c>
      <c r="B167" s="16" t="s">
        <v>381</v>
      </c>
      <c r="C167" s="16" t="s">
        <v>477</v>
      </c>
      <c r="D167" s="16" t="s">
        <v>535</v>
      </c>
      <c r="E167" s="17">
        <v>321.46000000000004</v>
      </c>
      <c r="F167" s="17">
        <v>321.06</v>
      </c>
      <c r="G167" s="17">
        <v>320.13897207304865</v>
      </c>
      <c r="H167" s="20">
        <f t="shared" si="4"/>
        <v>-2.8687096709379975E-3</v>
      </c>
      <c r="I167" s="18">
        <v>1.5084613124129631</v>
      </c>
      <c r="J167" s="18">
        <v>1.5128010995574692</v>
      </c>
      <c r="K167" s="18">
        <f t="shared" si="5"/>
        <v>4.3397871445061131E-3</v>
      </c>
    </row>
    <row r="168" spans="1:11" ht="15" thickBot="1" x14ac:dyDescent="0.35">
      <c r="A168" s="16" t="s">
        <v>163</v>
      </c>
      <c r="B168" s="16" t="s">
        <v>382</v>
      </c>
      <c r="C168" s="16" t="s">
        <v>469</v>
      </c>
      <c r="D168" s="16" t="s">
        <v>527</v>
      </c>
      <c r="E168" s="17">
        <v>137.30000000000001</v>
      </c>
      <c r="F168" s="17">
        <v>140.72</v>
      </c>
      <c r="G168" s="17">
        <v>150.35124197041472</v>
      </c>
      <c r="H168" s="20">
        <f t="shared" si="4"/>
        <v>6.8442595014317223E-2</v>
      </c>
      <c r="I168" s="18">
        <v>1.677639009497967</v>
      </c>
      <c r="J168" s="18">
        <v>1.5701723399332339</v>
      </c>
      <c r="K168" s="18">
        <f t="shared" si="5"/>
        <v>-0.10746666956473305</v>
      </c>
    </row>
    <row r="169" spans="1:11" ht="15" thickBot="1" x14ac:dyDescent="0.35">
      <c r="A169" s="16" t="s">
        <v>164</v>
      </c>
      <c r="B169" s="16" t="s">
        <v>383</v>
      </c>
      <c r="C169" s="16" t="s">
        <v>442</v>
      </c>
      <c r="D169" s="16" t="s">
        <v>500</v>
      </c>
      <c r="E169" s="17">
        <v>181</v>
      </c>
      <c r="F169" s="17">
        <v>182.56</v>
      </c>
      <c r="G169" s="17">
        <v>185.94482479228199</v>
      </c>
      <c r="H169" s="20">
        <f t="shared" si="4"/>
        <v>1.8540889528275577E-2</v>
      </c>
      <c r="I169" s="18">
        <v>1.9668056768636792</v>
      </c>
      <c r="J169" s="18">
        <v>1.9310031605845304</v>
      </c>
      <c r="K169" s="18">
        <f t="shared" si="5"/>
        <v>-3.5802516279148877E-2</v>
      </c>
    </row>
    <row r="170" spans="1:11" ht="15" thickBot="1" x14ac:dyDescent="0.35">
      <c r="A170" s="16" t="s">
        <v>165</v>
      </c>
      <c r="B170" s="16" t="s">
        <v>384</v>
      </c>
      <c r="C170" s="16" t="s">
        <v>476</v>
      </c>
      <c r="D170" s="16" t="s">
        <v>534</v>
      </c>
      <c r="E170" s="17">
        <v>491.55999999999995</v>
      </c>
      <c r="F170" s="17">
        <v>504.3</v>
      </c>
      <c r="G170" s="17">
        <v>512.66248492204647</v>
      </c>
      <c r="H170" s="20">
        <f t="shared" si="4"/>
        <v>1.6582361534892846E-2</v>
      </c>
      <c r="I170" s="18">
        <v>1.4595691350339344</v>
      </c>
      <c r="J170" s="18">
        <v>1.4357608298753042</v>
      </c>
      <c r="K170" s="18">
        <f t="shared" si="5"/>
        <v>-2.3808305158630194E-2</v>
      </c>
    </row>
    <row r="171" spans="1:11" ht="15" thickBot="1" x14ac:dyDescent="0.35">
      <c r="A171" s="16" t="s">
        <v>166</v>
      </c>
      <c r="B171" s="16" t="s">
        <v>385</v>
      </c>
      <c r="C171" s="16" t="s">
        <v>442</v>
      </c>
      <c r="D171" s="16" t="s">
        <v>500</v>
      </c>
      <c r="E171" s="17">
        <v>230.9</v>
      </c>
      <c r="F171" s="17">
        <v>229.83</v>
      </c>
      <c r="G171" s="17">
        <v>228.45803007266571</v>
      </c>
      <c r="H171" s="20">
        <f t="shared" si="4"/>
        <v>-5.9694988788857213E-3</v>
      </c>
      <c r="I171" s="18">
        <v>1.8564963575660522</v>
      </c>
      <c r="J171" s="18">
        <v>1.8676452638749097</v>
      </c>
      <c r="K171" s="18">
        <f t="shared" si="5"/>
        <v>1.1148906308857454E-2</v>
      </c>
    </row>
    <row r="172" spans="1:11" ht="15" thickBot="1" x14ac:dyDescent="0.35">
      <c r="A172" s="16" t="s">
        <v>167</v>
      </c>
      <c r="B172" s="16" t="s">
        <v>386</v>
      </c>
      <c r="C172" s="16" t="s">
        <v>440</v>
      </c>
      <c r="D172" s="16" t="s">
        <v>498</v>
      </c>
      <c r="E172" s="17">
        <v>22</v>
      </c>
      <c r="F172" s="17">
        <v>19.95</v>
      </c>
      <c r="G172" s="17">
        <v>18.956284749536305</v>
      </c>
      <c r="H172" s="20">
        <f t="shared" si="4"/>
        <v>-4.9810288243794194E-2</v>
      </c>
      <c r="I172" s="18">
        <v>1.5511564633008457</v>
      </c>
      <c r="J172" s="18">
        <v>1.6324702784182874</v>
      </c>
      <c r="K172" s="18">
        <f t="shared" si="5"/>
        <v>8.1313815117441735E-2</v>
      </c>
    </row>
    <row r="173" spans="1:11" ht="15" thickBot="1" x14ac:dyDescent="0.35">
      <c r="A173" s="16" t="s">
        <v>168</v>
      </c>
      <c r="B173" s="16" t="s">
        <v>387</v>
      </c>
      <c r="C173" s="16" t="s">
        <v>469</v>
      </c>
      <c r="D173" s="16" t="s">
        <v>527</v>
      </c>
      <c r="E173" s="17">
        <v>487.71999999999991</v>
      </c>
      <c r="F173" s="17">
        <v>478.34</v>
      </c>
      <c r="G173" s="17">
        <v>454.00712651549253</v>
      </c>
      <c r="H173" s="20">
        <f t="shared" si="4"/>
        <v>-5.0869409801621121E-2</v>
      </c>
      <c r="I173" s="18">
        <v>1.2829068065391478</v>
      </c>
      <c r="J173" s="18">
        <v>1.3516652184511364</v>
      </c>
      <c r="K173" s="18">
        <f t="shared" si="5"/>
        <v>6.8758411911988615E-2</v>
      </c>
    </row>
    <row r="174" spans="1:11" ht="15" thickBot="1" x14ac:dyDescent="0.35">
      <c r="A174" s="16" t="s">
        <v>169</v>
      </c>
      <c r="B174" s="16" t="s">
        <v>388</v>
      </c>
      <c r="C174" s="16" t="s">
        <v>465</v>
      </c>
      <c r="D174" s="16" t="s">
        <v>523</v>
      </c>
      <c r="E174" s="17">
        <v>191.95</v>
      </c>
      <c r="F174" s="17">
        <v>153.01</v>
      </c>
      <c r="G174" s="17">
        <v>177.4998500722144</v>
      </c>
      <c r="H174" s="20">
        <f t="shared" si="4"/>
        <v>0.160053918516531</v>
      </c>
      <c r="I174" s="18">
        <v>1.8272871139687803</v>
      </c>
      <c r="J174" s="18">
        <v>1.5751742956098995</v>
      </c>
      <c r="K174" s="18">
        <f t="shared" si="5"/>
        <v>-0.25211281835888077</v>
      </c>
    </row>
    <row r="175" spans="1:11" ht="15" thickBot="1" x14ac:dyDescent="0.35">
      <c r="A175" s="16" t="s">
        <v>170</v>
      </c>
      <c r="B175" s="16" t="s">
        <v>389</v>
      </c>
      <c r="C175" s="16" t="s">
        <v>483</v>
      </c>
      <c r="D175" s="16" t="s">
        <v>541</v>
      </c>
      <c r="E175" s="17">
        <v>881.52999999999986</v>
      </c>
      <c r="F175" s="17">
        <v>963.28</v>
      </c>
      <c r="G175" s="17">
        <v>1381.4346442943602</v>
      </c>
      <c r="H175" s="20">
        <f t="shared" si="4"/>
        <v>0.43409459793036315</v>
      </c>
      <c r="I175" s="18">
        <v>1.3751101724249768</v>
      </c>
      <c r="J175" s="18">
        <v>0.9588699200244456</v>
      </c>
      <c r="K175" s="18">
        <f t="shared" si="5"/>
        <v>-0.4162402524005312</v>
      </c>
    </row>
    <row r="176" spans="1:11" ht="15" thickBot="1" x14ac:dyDescent="0.35">
      <c r="A176" s="16" t="s">
        <v>171</v>
      </c>
      <c r="B176" s="16" t="s">
        <v>390</v>
      </c>
      <c r="C176" s="16" t="s">
        <v>464</v>
      </c>
      <c r="D176" s="16" t="s">
        <v>522</v>
      </c>
      <c r="E176" s="17">
        <v>257.33999999999997</v>
      </c>
      <c r="F176" s="17">
        <v>279.12</v>
      </c>
      <c r="G176" s="17">
        <v>280.87511228327241</v>
      </c>
      <c r="H176" s="20">
        <f t="shared" si="4"/>
        <v>6.2880205047019574E-3</v>
      </c>
      <c r="I176" s="18">
        <v>1.5747453978051651</v>
      </c>
      <c r="J176" s="18">
        <v>1.5649052415583307</v>
      </c>
      <c r="K176" s="18">
        <f t="shared" si="5"/>
        <v>-9.8401562468344306E-3</v>
      </c>
    </row>
    <row r="177" spans="1:11" ht="15" thickBot="1" x14ac:dyDescent="0.35">
      <c r="A177" s="16" t="s">
        <v>172</v>
      </c>
      <c r="B177" s="16" t="s">
        <v>391</v>
      </c>
      <c r="C177" s="16" t="s">
        <v>464</v>
      </c>
      <c r="D177" s="16" t="s">
        <v>522</v>
      </c>
      <c r="E177" s="17">
        <v>59.739999999999995</v>
      </c>
      <c r="F177" s="17">
        <v>50.87</v>
      </c>
      <c r="G177" s="17">
        <v>73.250532354266696</v>
      </c>
      <c r="H177" s="20">
        <f t="shared" si="4"/>
        <v>0.43995542272983484</v>
      </c>
      <c r="I177" s="18">
        <v>1.6899743772458631</v>
      </c>
      <c r="J177" s="18">
        <v>1.173629648924859</v>
      </c>
      <c r="K177" s="18">
        <f t="shared" si="5"/>
        <v>-0.51634472832100409</v>
      </c>
    </row>
    <row r="178" spans="1:11" ht="15" thickBot="1" x14ac:dyDescent="0.35">
      <c r="A178" s="16" t="s">
        <v>173</v>
      </c>
      <c r="B178" s="16" t="s">
        <v>392</v>
      </c>
      <c r="C178" s="16" t="s">
        <v>450</v>
      </c>
      <c r="D178" s="16" t="s">
        <v>508</v>
      </c>
      <c r="E178" s="17">
        <v>23.75</v>
      </c>
      <c r="F178" s="17">
        <v>23.85</v>
      </c>
      <c r="G178" s="17">
        <v>35.668445175153849</v>
      </c>
      <c r="H178" s="20">
        <f t="shared" si="4"/>
        <v>0.49553229245928077</v>
      </c>
      <c r="I178" s="18">
        <v>1.1213415348607938</v>
      </c>
      <c r="J178" s="18">
        <v>0.74979426423272955</v>
      </c>
      <c r="K178" s="18">
        <f t="shared" si="5"/>
        <v>-0.37154727062806425</v>
      </c>
    </row>
    <row r="179" spans="1:11" ht="15" thickBot="1" x14ac:dyDescent="0.35">
      <c r="A179" s="16" t="s">
        <v>174</v>
      </c>
      <c r="B179" s="16" t="s">
        <v>393</v>
      </c>
      <c r="C179" s="16" t="s">
        <v>439</v>
      </c>
      <c r="D179" s="16" t="s">
        <v>497</v>
      </c>
      <c r="E179" s="17">
        <v>182.5</v>
      </c>
      <c r="F179" s="17">
        <v>155.91</v>
      </c>
      <c r="G179" s="17">
        <v>134.32223443949772</v>
      </c>
      <c r="H179" s="20">
        <f t="shared" si="4"/>
        <v>-0.13846299506447488</v>
      </c>
      <c r="I179" s="18">
        <v>1.5481069018906597</v>
      </c>
      <c r="J179" s="18">
        <v>1.7969128348776098</v>
      </c>
      <c r="K179" s="18">
        <f t="shared" si="5"/>
        <v>0.24880593298695008</v>
      </c>
    </row>
    <row r="180" spans="1:11" ht="15" thickBot="1" x14ac:dyDescent="0.35">
      <c r="A180" s="16" t="s">
        <v>175</v>
      </c>
      <c r="B180" s="16" t="s">
        <v>394</v>
      </c>
      <c r="C180" s="16" t="s">
        <v>452</v>
      </c>
      <c r="D180" s="16" t="s">
        <v>510</v>
      </c>
      <c r="E180" s="17">
        <v>78.149999999999991</v>
      </c>
      <c r="F180" s="17">
        <v>72.260000000000005</v>
      </c>
      <c r="G180" s="17">
        <v>92.708371219857057</v>
      </c>
      <c r="H180" s="20">
        <f t="shared" si="4"/>
        <v>0.28298327179431287</v>
      </c>
      <c r="I180" s="18">
        <v>1.6110703399180735</v>
      </c>
      <c r="J180" s="18">
        <v>1.2557220155060285</v>
      </c>
      <c r="K180" s="18">
        <f t="shared" si="5"/>
        <v>-0.355348324412045</v>
      </c>
    </row>
    <row r="181" spans="1:11" ht="15" thickBot="1" x14ac:dyDescent="0.35">
      <c r="A181" s="16" t="s">
        <v>176</v>
      </c>
      <c r="B181" s="16" t="s">
        <v>395</v>
      </c>
      <c r="C181" s="16" t="s">
        <v>439</v>
      </c>
      <c r="D181" s="16" t="s">
        <v>497</v>
      </c>
      <c r="E181" s="17">
        <v>372.11</v>
      </c>
      <c r="F181" s="17">
        <v>441.73</v>
      </c>
      <c r="G181" s="17">
        <v>392.90778930499948</v>
      </c>
      <c r="H181" s="20">
        <f t="shared" si="4"/>
        <v>-0.11052500553505656</v>
      </c>
      <c r="I181" s="18">
        <v>1.7204089187726737</v>
      </c>
      <c r="J181" s="18">
        <v>1.9341846926316033</v>
      </c>
      <c r="K181" s="18">
        <f t="shared" si="5"/>
        <v>0.21377577385892965</v>
      </c>
    </row>
    <row r="182" spans="1:11" ht="15" thickBot="1" x14ac:dyDescent="0.35">
      <c r="A182" s="16" t="s">
        <v>177</v>
      </c>
      <c r="B182" s="16" t="s">
        <v>396</v>
      </c>
      <c r="C182" s="16" t="s">
        <v>456</v>
      </c>
      <c r="D182" s="16" t="s">
        <v>514</v>
      </c>
      <c r="E182" s="17">
        <v>819.2700000000001</v>
      </c>
      <c r="F182" s="17">
        <v>1156.5099999999998</v>
      </c>
      <c r="G182" s="17">
        <v>894.94952667035875</v>
      </c>
      <c r="H182" s="20">
        <f t="shared" si="4"/>
        <v>-0.22616360717126618</v>
      </c>
      <c r="I182" s="18">
        <v>1.7077021144536015</v>
      </c>
      <c r="J182" s="18">
        <v>2.2067999518750363</v>
      </c>
      <c r="K182" s="18">
        <f t="shared" si="5"/>
        <v>0.49909783742143476</v>
      </c>
    </row>
    <row r="183" spans="1:11" ht="15" thickBot="1" x14ac:dyDescent="0.35">
      <c r="A183" s="16" t="s">
        <v>178</v>
      </c>
      <c r="B183" s="16" t="s">
        <v>397</v>
      </c>
      <c r="C183" s="16" t="s">
        <v>467</v>
      </c>
      <c r="D183" s="16" t="s">
        <v>525</v>
      </c>
      <c r="E183" s="17">
        <v>739.73</v>
      </c>
      <c r="F183" s="17">
        <v>856.23</v>
      </c>
      <c r="G183" s="17">
        <v>890.03436139440817</v>
      </c>
      <c r="H183" s="20">
        <f t="shared" si="4"/>
        <v>3.9480468325576244E-2</v>
      </c>
      <c r="I183" s="18">
        <v>1.3800755880571127</v>
      </c>
      <c r="J183" s="18">
        <v>1.3276589893797393</v>
      </c>
      <c r="K183" s="18">
        <f t="shared" si="5"/>
        <v>-5.2416598677373472E-2</v>
      </c>
    </row>
    <row r="184" spans="1:11" ht="15" thickBot="1" x14ac:dyDescent="0.35">
      <c r="A184" s="16" t="s">
        <v>179</v>
      </c>
      <c r="B184" s="16" t="s">
        <v>398</v>
      </c>
      <c r="C184" s="16" t="s">
        <v>450</v>
      </c>
      <c r="D184" s="16" t="s">
        <v>508</v>
      </c>
      <c r="E184" s="17">
        <v>1450.57</v>
      </c>
      <c r="F184" s="17">
        <v>1683.96</v>
      </c>
      <c r="G184" s="17">
        <v>1772.571749872719</v>
      </c>
      <c r="H184" s="20">
        <f t="shared" si="4"/>
        <v>5.2621053868689857E-2</v>
      </c>
      <c r="I184" s="18">
        <v>1.4267031426785262</v>
      </c>
      <c r="J184" s="18">
        <v>1.3553815377670582</v>
      </c>
      <c r="K184" s="18">
        <f t="shared" si="5"/>
        <v>-7.1321604911467995E-2</v>
      </c>
    </row>
    <row r="185" spans="1:11" ht="15" thickBot="1" x14ac:dyDescent="0.35">
      <c r="A185" s="16" t="s">
        <v>180</v>
      </c>
      <c r="B185" s="16" t="s">
        <v>399</v>
      </c>
      <c r="C185" s="16" t="s">
        <v>451</v>
      </c>
      <c r="D185" s="16" t="s">
        <v>509</v>
      </c>
      <c r="E185" s="17">
        <v>375.31</v>
      </c>
      <c r="F185" s="17">
        <v>470.96999999999997</v>
      </c>
      <c r="G185" s="17">
        <v>467.68674945698609</v>
      </c>
      <c r="H185" s="20">
        <f t="shared" si="4"/>
        <v>-6.971251975739173E-3</v>
      </c>
      <c r="I185" s="18">
        <v>1.4674397791560481</v>
      </c>
      <c r="J185" s="18">
        <v>1.4777414874198556</v>
      </c>
      <c r="K185" s="18">
        <f t="shared" si="5"/>
        <v>1.0301708263807496E-2</v>
      </c>
    </row>
    <row r="186" spans="1:11" ht="15" thickBot="1" x14ac:dyDescent="0.35">
      <c r="A186" s="16" t="s">
        <v>181</v>
      </c>
      <c r="B186" s="16" t="s">
        <v>400</v>
      </c>
      <c r="C186" s="16" t="s">
        <v>484</v>
      </c>
      <c r="D186" s="16" t="s">
        <v>542</v>
      </c>
      <c r="E186" s="17">
        <v>415.40000000000003</v>
      </c>
      <c r="F186" s="17">
        <v>403.17</v>
      </c>
      <c r="G186" s="17">
        <v>497.78805658573452</v>
      </c>
      <c r="H186" s="20">
        <f t="shared" si="4"/>
        <v>0.23468526077271251</v>
      </c>
      <c r="I186" s="18">
        <v>1.5925188164290582</v>
      </c>
      <c r="J186" s="18">
        <v>1.2898176296624779</v>
      </c>
      <c r="K186" s="18">
        <f t="shared" si="5"/>
        <v>-0.30270118676658031</v>
      </c>
    </row>
    <row r="187" spans="1:11" ht="15" thickBot="1" x14ac:dyDescent="0.35">
      <c r="A187" s="16" t="s">
        <v>182</v>
      </c>
      <c r="B187" s="16" t="s">
        <v>401</v>
      </c>
      <c r="C187" s="16" t="s">
        <v>441</v>
      </c>
      <c r="D187" s="16" t="s">
        <v>499</v>
      </c>
      <c r="E187" s="17">
        <v>196.26</v>
      </c>
      <c r="F187" s="17">
        <v>257.28999999999996</v>
      </c>
      <c r="G187" s="17">
        <v>217.80662403253407</v>
      </c>
      <c r="H187" s="20">
        <f t="shared" si="4"/>
        <v>-0.15345864964618094</v>
      </c>
      <c r="I187" s="18">
        <v>1.4766331671988135</v>
      </c>
      <c r="J187" s="18">
        <v>1.7443131001003582</v>
      </c>
      <c r="K187" s="18">
        <f t="shared" si="5"/>
        <v>0.26767993290154468</v>
      </c>
    </row>
    <row r="188" spans="1:11" ht="15" thickBot="1" x14ac:dyDescent="0.35">
      <c r="A188" s="16" t="s">
        <v>183</v>
      </c>
      <c r="B188" s="16" t="s">
        <v>402</v>
      </c>
      <c r="C188" s="16" t="s">
        <v>441</v>
      </c>
      <c r="D188" s="16" t="s">
        <v>499</v>
      </c>
      <c r="E188" s="17">
        <v>686.18</v>
      </c>
      <c r="F188" s="17">
        <v>809.66999999999985</v>
      </c>
      <c r="G188" s="17">
        <v>844.75431280447492</v>
      </c>
      <c r="H188" s="20">
        <f t="shared" si="4"/>
        <v>4.3331620048260501E-2</v>
      </c>
      <c r="I188" s="18">
        <v>1.4595676431954143</v>
      </c>
      <c r="J188" s="18">
        <v>1.3989489201217733</v>
      </c>
      <c r="K188" s="18">
        <f t="shared" si="5"/>
        <v>-6.0618723073641023E-2</v>
      </c>
    </row>
    <row r="189" spans="1:11" ht="15" thickBot="1" x14ac:dyDescent="0.35">
      <c r="A189" s="16" t="s">
        <v>184</v>
      </c>
      <c r="B189" s="16" t="s">
        <v>403</v>
      </c>
      <c r="C189" s="16" t="s">
        <v>465</v>
      </c>
      <c r="D189" s="16" t="s">
        <v>523</v>
      </c>
      <c r="E189" s="17">
        <v>96.85</v>
      </c>
      <c r="F189" s="17">
        <v>93.84</v>
      </c>
      <c r="G189" s="17">
        <v>121.95055494742326</v>
      </c>
      <c r="H189" s="20">
        <f t="shared" si="4"/>
        <v>0.29955834342948906</v>
      </c>
      <c r="I189" s="18">
        <v>1.6051278523806449</v>
      </c>
      <c r="J189" s="18">
        <v>1.235133351646813</v>
      </c>
      <c r="K189" s="18">
        <f t="shared" si="5"/>
        <v>-0.36999450073383189</v>
      </c>
    </row>
    <row r="190" spans="1:11" ht="15" thickBot="1" x14ac:dyDescent="0.35">
      <c r="A190" s="16" t="s">
        <v>185</v>
      </c>
      <c r="B190" s="16" t="s">
        <v>404</v>
      </c>
      <c r="C190" s="16" t="s">
        <v>443</v>
      </c>
      <c r="D190" s="16" t="s">
        <v>501</v>
      </c>
      <c r="E190" s="17">
        <v>330.08000000000004</v>
      </c>
      <c r="F190" s="17">
        <v>370.92</v>
      </c>
      <c r="G190" s="17">
        <v>412.95616396782361</v>
      </c>
      <c r="H190" s="20">
        <f t="shared" si="4"/>
        <v>0.11332946179182464</v>
      </c>
      <c r="I190" s="18">
        <v>1.4599305745062714</v>
      </c>
      <c r="J190" s="18">
        <v>1.3113194473059366</v>
      </c>
      <c r="K190" s="18">
        <f t="shared" si="5"/>
        <v>-0.14861112720033476</v>
      </c>
    </row>
    <row r="191" spans="1:11" ht="15" thickBot="1" x14ac:dyDescent="0.35">
      <c r="A191" s="16" t="s">
        <v>186</v>
      </c>
      <c r="B191" s="16" t="s">
        <v>405</v>
      </c>
      <c r="C191" s="16" t="s">
        <v>464</v>
      </c>
      <c r="D191" s="16" t="s">
        <v>522</v>
      </c>
      <c r="E191" s="17">
        <v>285.21000000000004</v>
      </c>
      <c r="F191" s="17">
        <v>360.28000000000003</v>
      </c>
      <c r="G191" s="17">
        <v>373.63529258356914</v>
      </c>
      <c r="H191" s="20">
        <f t="shared" si="4"/>
        <v>3.706920335175172E-2</v>
      </c>
      <c r="I191" s="18">
        <v>1.690457073323951</v>
      </c>
      <c r="J191" s="18">
        <v>1.6300330468405435</v>
      </c>
      <c r="K191" s="18">
        <f t="shared" si="5"/>
        <v>-6.04240264834075E-2</v>
      </c>
    </row>
    <row r="192" spans="1:11" ht="15" thickBot="1" x14ac:dyDescent="0.35">
      <c r="A192" s="16" t="s">
        <v>187</v>
      </c>
      <c r="B192" s="16" t="s">
        <v>406</v>
      </c>
      <c r="C192" s="16" t="s">
        <v>438</v>
      </c>
      <c r="D192" s="16" t="s">
        <v>496</v>
      </c>
      <c r="E192" s="17">
        <v>348.35</v>
      </c>
      <c r="F192" s="17">
        <v>408.46000000000004</v>
      </c>
      <c r="G192" s="17">
        <v>414.4095028226165</v>
      </c>
      <c r="H192" s="20">
        <f t="shared" si="4"/>
        <v>1.4565692656848811E-2</v>
      </c>
      <c r="I192" s="18">
        <v>1.5897897589737133</v>
      </c>
      <c r="J192" s="18">
        <v>1.5669658164869757</v>
      </c>
      <c r="K192" s="18">
        <f t="shared" si="5"/>
        <v>-2.2823942486737581E-2</v>
      </c>
    </row>
    <row r="193" spans="1:11" ht="15" thickBot="1" x14ac:dyDescent="0.35">
      <c r="A193" s="16" t="s">
        <v>188</v>
      </c>
      <c r="B193" s="16" t="s">
        <v>407</v>
      </c>
      <c r="C193" s="16" t="s">
        <v>457</v>
      </c>
      <c r="D193" s="16" t="s">
        <v>515</v>
      </c>
      <c r="E193" s="17">
        <v>652.75</v>
      </c>
      <c r="F193" s="17">
        <v>710.64</v>
      </c>
      <c r="G193" s="17">
        <v>724.08204404480216</v>
      </c>
      <c r="H193" s="20">
        <f t="shared" si="4"/>
        <v>1.8915405894408103E-2</v>
      </c>
      <c r="I193" s="18">
        <v>1.7059526494194011</v>
      </c>
      <c r="J193" s="18">
        <v>1.6742829086207689</v>
      </c>
      <c r="K193" s="18">
        <f t="shared" si="5"/>
        <v>-3.1669740798632162E-2</v>
      </c>
    </row>
    <row r="194" spans="1:11" ht="15" thickBot="1" x14ac:dyDescent="0.35">
      <c r="A194" s="16" t="s">
        <v>189</v>
      </c>
      <c r="B194" s="16" t="s">
        <v>408</v>
      </c>
      <c r="C194" s="16" t="s">
        <v>447</v>
      </c>
      <c r="D194" s="16" t="s">
        <v>505</v>
      </c>
      <c r="E194" s="17">
        <v>257.39999999999998</v>
      </c>
      <c r="F194" s="17">
        <v>195.73</v>
      </c>
      <c r="G194" s="17">
        <v>265.96638146739224</v>
      </c>
      <c r="H194" s="20">
        <f t="shared" si="4"/>
        <v>0.35884320986763529</v>
      </c>
      <c r="I194" s="18">
        <v>1.6282508880080933</v>
      </c>
      <c r="J194" s="18">
        <v>1.1982625193135423</v>
      </c>
      <c r="K194" s="18">
        <f t="shared" si="5"/>
        <v>-0.42998836869455093</v>
      </c>
    </row>
    <row r="195" spans="1:11" ht="15" thickBot="1" x14ac:dyDescent="0.35">
      <c r="A195" s="16" t="s">
        <v>190</v>
      </c>
      <c r="B195" s="16" t="s">
        <v>409</v>
      </c>
      <c r="C195" s="16" t="s">
        <v>455</v>
      </c>
      <c r="D195" s="16" t="s">
        <v>513</v>
      </c>
      <c r="E195" s="17">
        <v>272.83</v>
      </c>
      <c r="F195" s="17">
        <v>307.27</v>
      </c>
      <c r="G195" s="17">
        <v>341.06197395696557</v>
      </c>
      <c r="H195" s="20">
        <f t="shared" si="4"/>
        <v>0.10997485584979202</v>
      </c>
      <c r="I195" s="18">
        <v>1.5720322947199146</v>
      </c>
      <c r="J195" s="18">
        <v>1.4162773926228927</v>
      </c>
      <c r="K195" s="18">
        <f t="shared" si="5"/>
        <v>-0.15575490209702192</v>
      </c>
    </row>
    <row r="196" spans="1:11" ht="15" thickBot="1" x14ac:dyDescent="0.35">
      <c r="A196" s="16" t="s">
        <v>191</v>
      </c>
      <c r="B196" s="16" t="s">
        <v>410</v>
      </c>
      <c r="C196" s="16" t="s">
        <v>452</v>
      </c>
      <c r="D196" s="16" t="s">
        <v>510</v>
      </c>
      <c r="E196" s="17">
        <v>664.06000000000006</v>
      </c>
      <c r="F196" s="17">
        <v>735.72</v>
      </c>
      <c r="G196" s="17">
        <v>693.30665134428909</v>
      </c>
      <c r="H196" s="20">
        <f t="shared" si="4"/>
        <v>-5.7648764007653633E-2</v>
      </c>
      <c r="I196" s="18">
        <v>1.710551869334459</v>
      </c>
      <c r="J196" s="18">
        <v>1.8151956552942348</v>
      </c>
      <c r="K196" s="18">
        <f t="shared" si="5"/>
        <v>0.10464378595977575</v>
      </c>
    </row>
    <row r="197" spans="1:11" ht="15" thickBot="1" x14ac:dyDescent="0.35">
      <c r="A197" s="16" t="s">
        <v>192</v>
      </c>
      <c r="B197" s="16" t="s">
        <v>411</v>
      </c>
      <c r="C197" s="16" t="s">
        <v>460</v>
      </c>
      <c r="D197" s="16" t="s">
        <v>518</v>
      </c>
      <c r="E197" s="17">
        <v>339.64</v>
      </c>
      <c r="F197" s="17">
        <v>385.33000000000004</v>
      </c>
      <c r="G197" s="17">
        <v>364.48730799567448</v>
      </c>
      <c r="H197" s="20">
        <f t="shared" si="4"/>
        <v>-5.4090499063985553E-2</v>
      </c>
      <c r="I197" s="18">
        <v>1.678433318252585</v>
      </c>
      <c r="J197" s="18">
        <v>1.7744121573910714</v>
      </c>
      <c r="K197" s="18">
        <f t="shared" si="5"/>
        <v>9.5978839138486371E-2</v>
      </c>
    </row>
    <row r="198" spans="1:11" ht="15" thickBot="1" x14ac:dyDescent="0.35">
      <c r="A198" s="16" t="s">
        <v>193</v>
      </c>
      <c r="B198" s="16" t="s">
        <v>412</v>
      </c>
      <c r="C198" s="16" t="s">
        <v>440</v>
      </c>
      <c r="D198" s="16" t="s">
        <v>498</v>
      </c>
      <c r="E198" s="17">
        <v>221.95000000000002</v>
      </c>
      <c r="F198" s="17">
        <v>277.43</v>
      </c>
      <c r="G198" s="17">
        <v>277.52921728456431</v>
      </c>
      <c r="H198" s="20">
        <f t="shared" ref="H198:H223" si="6">(G198-F198)/F198</f>
        <v>3.5762997716290239E-4</v>
      </c>
      <c r="I198" s="18">
        <v>1.8370041690503291</v>
      </c>
      <c r="J198" s="18">
        <v>1.8363474361586725</v>
      </c>
      <c r="K198" s="18">
        <f t="shared" ref="K198:K223" si="7">J198-I198</f>
        <v>-6.5673289165668614E-4</v>
      </c>
    </row>
    <row r="199" spans="1:11" ht="15" thickBot="1" x14ac:dyDescent="0.35">
      <c r="A199" s="16" t="s">
        <v>194</v>
      </c>
      <c r="B199" s="16" t="s">
        <v>413</v>
      </c>
      <c r="C199" s="16" t="s">
        <v>447</v>
      </c>
      <c r="D199" s="16" t="s">
        <v>505</v>
      </c>
      <c r="E199" s="17">
        <v>291.89999999999998</v>
      </c>
      <c r="F199" s="17">
        <v>332.05</v>
      </c>
      <c r="G199" s="17">
        <v>344.38337678264793</v>
      </c>
      <c r="H199" s="20">
        <f t="shared" si="6"/>
        <v>3.7143131403848569E-2</v>
      </c>
      <c r="I199" s="18">
        <v>1.4756205684762813</v>
      </c>
      <c r="J199" s="18">
        <v>1.4227742765638545</v>
      </c>
      <c r="K199" s="18">
        <f t="shared" si="7"/>
        <v>-5.2846291912426846E-2</v>
      </c>
    </row>
    <row r="200" spans="1:11" ht="15" thickBot="1" x14ac:dyDescent="0.35">
      <c r="A200" s="16" t="s">
        <v>195</v>
      </c>
      <c r="B200" s="16" t="s">
        <v>414</v>
      </c>
      <c r="C200" s="16" t="s">
        <v>455</v>
      </c>
      <c r="D200" s="16" t="s">
        <v>513</v>
      </c>
      <c r="E200" s="17">
        <v>359.42</v>
      </c>
      <c r="F200" s="17">
        <v>351.65</v>
      </c>
      <c r="G200" s="17">
        <v>390.6310701266467</v>
      </c>
      <c r="H200" s="20">
        <f t="shared" si="6"/>
        <v>0.11085189855437716</v>
      </c>
      <c r="I200" s="18">
        <v>1.4917159113309666</v>
      </c>
      <c r="J200" s="18">
        <v>1.3428575971938583</v>
      </c>
      <c r="K200" s="18">
        <f t="shared" si="7"/>
        <v>-0.14885831413710826</v>
      </c>
    </row>
    <row r="201" spans="1:11" ht="15" thickBot="1" x14ac:dyDescent="0.35">
      <c r="A201" s="16" t="s">
        <v>196</v>
      </c>
      <c r="B201" s="16" t="s">
        <v>415</v>
      </c>
      <c r="C201" s="16" t="s">
        <v>458</v>
      </c>
      <c r="D201" s="16" t="s">
        <v>516</v>
      </c>
      <c r="E201" s="17">
        <v>180.05</v>
      </c>
      <c r="F201" s="17">
        <v>184.51999999999998</v>
      </c>
      <c r="G201" s="17">
        <v>234.90490847669165</v>
      </c>
      <c r="H201" s="20">
        <f t="shared" si="6"/>
        <v>0.27305933490511419</v>
      </c>
      <c r="I201" s="18">
        <v>1.6645966176520921</v>
      </c>
      <c r="J201" s="18">
        <v>1.3075561931888751</v>
      </c>
      <c r="K201" s="18">
        <f t="shared" si="7"/>
        <v>-0.35704042446321704</v>
      </c>
    </row>
    <row r="202" spans="1:11" ht="15" thickBot="1" x14ac:dyDescent="0.35">
      <c r="A202" s="16" t="s">
        <v>197</v>
      </c>
      <c r="B202" s="16" t="s">
        <v>416</v>
      </c>
      <c r="C202" s="16" t="s">
        <v>447</v>
      </c>
      <c r="D202" s="16" t="s">
        <v>505</v>
      </c>
      <c r="E202" s="17">
        <v>137.84</v>
      </c>
      <c r="F202" s="17">
        <v>177.41</v>
      </c>
      <c r="G202" s="17">
        <v>170.2849360772519</v>
      </c>
      <c r="H202" s="20">
        <f t="shared" si="6"/>
        <v>-4.0161568810935674E-2</v>
      </c>
      <c r="I202" s="18">
        <v>1.6945771673224463</v>
      </c>
      <c r="J202" s="18">
        <v>1.7654816813525325</v>
      </c>
      <c r="K202" s="18">
        <f t="shared" si="7"/>
        <v>7.090451403008613E-2</v>
      </c>
    </row>
    <row r="203" spans="1:11" ht="15" thickBot="1" x14ac:dyDescent="0.35">
      <c r="A203" s="16" t="s">
        <v>198</v>
      </c>
      <c r="B203" s="16" t="s">
        <v>417</v>
      </c>
      <c r="C203" s="16" t="s">
        <v>449</v>
      </c>
      <c r="D203" s="16" t="s">
        <v>507</v>
      </c>
      <c r="E203" s="17">
        <v>665.72</v>
      </c>
      <c r="F203" s="17">
        <v>761.4</v>
      </c>
      <c r="G203" s="17">
        <v>775.28930715973786</v>
      </c>
      <c r="H203" s="20">
        <f t="shared" si="6"/>
        <v>1.824180084021261E-2</v>
      </c>
      <c r="I203" s="18">
        <v>1.3141943120581352</v>
      </c>
      <c r="J203" s="18">
        <v>1.2906505222764519</v>
      </c>
      <c r="K203" s="18">
        <f t="shared" si="7"/>
        <v>-2.3543789781683255E-2</v>
      </c>
    </row>
    <row r="204" spans="1:11" ht="15" thickBot="1" x14ac:dyDescent="0.35">
      <c r="A204" s="16" t="s">
        <v>199</v>
      </c>
      <c r="B204" s="16" t="s">
        <v>418</v>
      </c>
      <c r="C204" s="16" t="s">
        <v>451</v>
      </c>
      <c r="D204" s="16" t="s">
        <v>509</v>
      </c>
      <c r="E204" s="17">
        <v>378.36</v>
      </c>
      <c r="F204" s="17">
        <v>348.39</v>
      </c>
      <c r="G204" s="17">
        <v>356.61197044669353</v>
      </c>
      <c r="H204" s="20">
        <f t="shared" si="6"/>
        <v>2.359990369038591E-2</v>
      </c>
      <c r="I204" s="18">
        <v>1.5749938812012831</v>
      </c>
      <c r="J204" s="18">
        <v>1.5386811541530592</v>
      </c>
      <c r="K204" s="18">
        <f t="shared" si="7"/>
        <v>-3.6312727048223969E-2</v>
      </c>
    </row>
    <row r="205" spans="1:11" ht="15" thickBot="1" x14ac:dyDescent="0.35">
      <c r="A205" s="16" t="s">
        <v>200</v>
      </c>
      <c r="B205" s="16" t="s">
        <v>419</v>
      </c>
      <c r="C205" s="16" t="s">
        <v>464</v>
      </c>
      <c r="D205" s="16" t="s">
        <v>522</v>
      </c>
      <c r="E205" s="17">
        <v>66.900000000000006</v>
      </c>
      <c r="F205" s="17">
        <v>75.17</v>
      </c>
      <c r="G205" s="17">
        <v>83.522863127668913</v>
      </c>
      <c r="H205" s="20">
        <f t="shared" si="6"/>
        <v>0.11111963719128523</v>
      </c>
      <c r="I205" s="18">
        <v>1.6599592698970262</v>
      </c>
      <c r="J205" s="18">
        <v>1.4939518791091757</v>
      </c>
      <c r="K205" s="18">
        <f t="shared" si="7"/>
        <v>-0.16600739078785054</v>
      </c>
    </row>
    <row r="206" spans="1:11" ht="15" thickBot="1" x14ac:dyDescent="0.35">
      <c r="A206" s="16" t="s">
        <v>201</v>
      </c>
      <c r="B206" s="16" t="s">
        <v>420</v>
      </c>
      <c r="C206" s="16" t="s">
        <v>465</v>
      </c>
      <c r="D206" s="16" t="s">
        <v>523</v>
      </c>
      <c r="E206" s="17">
        <v>188.85</v>
      </c>
      <c r="F206" s="17">
        <v>175.11</v>
      </c>
      <c r="G206" s="17">
        <v>193.33228834752452</v>
      </c>
      <c r="H206" s="20">
        <f t="shared" si="6"/>
        <v>0.10406195161626697</v>
      </c>
      <c r="I206" s="18">
        <v>1.5936754214100115</v>
      </c>
      <c r="J206" s="18">
        <v>1.4434655764352589</v>
      </c>
      <c r="K206" s="18">
        <f t="shared" si="7"/>
        <v>-0.15020984497475265</v>
      </c>
    </row>
    <row r="207" spans="1:11" ht="15" thickBot="1" x14ac:dyDescent="0.35">
      <c r="A207" s="16" t="s">
        <v>202</v>
      </c>
      <c r="B207" s="16" t="s">
        <v>421</v>
      </c>
      <c r="C207" s="16" t="s">
        <v>485</v>
      </c>
      <c r="D207" s="16" t="s">
        <v>543</v>
      </c>
      <c r="E207" s="17">
        <v>320.14</v>
      </c>
      <c r="F207" s="17">
        <v>321.93</v>
      </c>
      <c r="G207" s="17">
        <v>296.95320709518774</v>
      </c>
      <c r="H207" s="20">
        <f t="shared" si="6"/>
        <v>-7.7584546034269161E-2</v>
      </c>
      <c r="I207" s="18">
        <v>1.4384720066338215</v>
      </c>
      <c r="J207" s="18">
        <v>1.5594621712476893</v>
      </c>
      <c r="K207" s="18">
        <f t="shared" si="7"/>
        <v>0.1209901646138678</v>
      </c>
    </row>
    <row r="208" spans="1:11" ht="15" thickBot="1" x14ac:dyDescent="0.35">
      <c r="A208" s="16" t="s">
        <v>203</v>
      </c>
      <c r="B208" s="16" t="s">
        <v>422</v>
      </c>
      <c r="C208" s="16" t="s">
        <v>482</v>
      </c>
      <c r="D208" s="16" t="s">
        <v>540</v>
      </c>
      <c r="E208" s="17">
        <v>866.25999999999976</v>
      </c>
      <c r="F208" s="17">
        <v>893.7</v>
      </c>
      <c r="G208" s="17">
        <v>851.38081409528377</v>
      </c>
      <c r="H208" s="20">
        <f t="shared" si="6"/>
        <v>-4.7352787182182249E-2</v>
      </c>
      <c r="I208" s="18">
        <v>1.4162099945764506</v>
      </c>
      <c r="J208" s="18">
        <v>1.4866048790375075</v>
      </c>
      <c r="K208" s="18">
        <f t="shared" si="7"/>
        <v>7.0394884461056906E-2</v>
      </c>
    </row>
    <row r="209" spans="1:11" ht="15" thickBot="1" x14ac:dyDescent="0.35">
      <c r="A209" s="16" t="s">
        <v>204</v>
      </c>
      <c r="B209" s="16" t="s">
        <v>423</v>
      </c>
      <c r="C209" s="16" t="s">
        <v>486</v>
      </c>
      <c r="D209" s="16" t="s">
        <v>544</v>
      </c>
      <c r="E209" s="17">
        <v>3851.8700000000008</v>
      </c>
      <c r="F209" s="17">
        <v>3747.76</v>
      </c>
      <c r="G209" s="17">
        <v>3329.0510615056623</v>
      </c>
      <c r="H209" s="20">
        <f t="shared" si="6"/>
        <v>-0.11172245247676955</v>
      </c>
      <c r="I209" s="18">
        <v>1.6010996284623944</v>
      </c>
      <c r="J209" s="18">
        <v>1.8024767516940103</v>
      </c>
      <c r="K209" s="18">
        <f t="shared" si="7"/>
        <v>0.20137712323161594</v>
      </c>
    </row>
    <row r="210" spans="1:11" ht="15" thickBot="1" x14ac:dyDescent="0.35">
      <c r="A210" s="16" t="s">
        <v>205</v>
      </c>
      <c r="B210" s="16" t="s">
        <v>424</v>
      </c>
      <c r="C210" s="16" t="s">
        <v>487</v>
      </c>
      <c r="D210" s="16" t="s">
        <v>545</v>
      </c>
      <c r="E210" s="17">
        <v>791.71</v>
      </c>
      <c r="F210" s="17">
        <v>790.83999999999992</v>
      </c>
      <c r="G210" s="17">
        <v>857.28130899029281</v>
      </c>
      <c r="H210" s="20">
        <f t="shared" si="6"/>
        <v>8.4013591864717144E-2</v>
      </c>
      <c r="I210" s="18">
        <v>1.5751186846004017</v>
      </c>
      <c r="J210" s="18">
        <v>1.4530432980004309</v>
      </c>
      <c r="K210" s="18">
        <f t="shared" si="7"/>
        <v>-0.12207538659997086</v>
      </c>
    </row>
    <row r="211" spans="1:11" ht="15" thickBot="1" x14ac:dyDescent="0.35">
      <c r="A211" s="16" t="s">
        <v>206</v>
      </c>
      <c r="B211" s="16" t="s">
        <v>425</v>
      </c>
      <c r="C211" s="16" t="s">
        <v>485</v>
      </c>
      <c r="D211" s="16" t="s">
        <v>543</v>
      </c>
      <c r="E211" s="17">
        <v>1267.81</v>
      </c>
      <c r="F211" s="17">
        <v>1298.26</v>
      </c>
      <c r="G211" s="17">
        <v>1297.144772886001</v>
      </c>
      <c r="H211" s="20">
        <f t="shared" si="6"/>
        <v>-8.5901677167826642E-4</v>
      </c>
      <c r="I211" s="18">
        <v>1.4471734681161568</v>
      </c>
      <c r="J211" s="18">
        <v>1.4484176831984195</v>
      </c>
      <c r="K211" s="18">
        <f t="shared" si="7"/>
        <v>1.2442150822626896E-3</v>
      </c>
    </row>
    <row r="212" spans="1:11" ht="15" thickBot="1" x14ac:dyDescent="0.35">
      <c r="A212" s="16" t="s">
        <v>207</v>
      </c>
      <c r="B212" s="16" t="s">
        <v>426</v>
      </c>
      <c r="C212" s="16" t="s">
        <v>488</v>
      </c>
      <c r="D212" s="16" t="s">
        <v>546</v>
      </c>
      <c r="E212" s="17">
        <v>963.36000000000013</v>
      </c>
      <c r="F212" s="17">
        <v>1019.65</v>
      </c>
      <c r="G212" s="17">
        <v>999.88687056849358</v>
      </c>
      <c r="H212" s="20">
        <f t="shared" si="6"/>
        <v>-1.9382267867902123E-2</v>
      </c>
      <c r="I212" s="18">
        <v>1.7314796678522453</v>
      </c>
      <c r="J212" s="18">
        <v>1.7657029963017223</v>
      </c>
      <c r="K212" s="18">
        <f t="shared" si="7"/>
        <v>3.4223328449477064E-2</v>
      </c>
    </row>
    <row r="213" spans="1:11" ht="15" thickBot="1" x14ac:dyDescent="0.35">
      <c r="A213" s="16" t="s">
        <v>208</v>
      </c>
      <c r="B213" s="16" t="s">
        <v>427</v>
      </c>
      <c r="C213" s="16" t="s">
        <v>489</v>
      </c>
      <c r="D213" s="16" t="s">
        <v>547</v>
      </c>
      <c r="E213" s="17">
        <v>1846.1799999999998</v>
      </c>
      <c r="F213" s="17">
        <v>1770.4199999999998</v>
      </c>
      <c r="G213" s="17">
        <v>1752.0157254738228</v>
      </c>
      <c r="H213" s="20">
        <f t="shared" si="6"/>
        <v>-1.0395428500681763E-2</v>
      </c>
      <c r="I213" s="18">
        <v>1.6916669437910423</v>
      </c>
      <c r="J213" s="18">
        <v>1.7094372767781902</v>
      </c>
      <c r="K213" s="18">
        <f t="shared" si="7"/>
        <v>1.7770332987147919E-2</v>
      </c>
    </row>
    <row r="214" spans="1:11" ht="15" thickBot="1" x14ac:dyDescent="0.35">
      <c r="A214" s="16" t="s">
        <v>209</v>
      </c>
      <c r="B214" s="16" t="s">
        <v>428</v>
      </c>
      <c r="C214" s="16" t="s">
        <v>490</v>
      </c>
      <c r="D214" s="16" t="s">
        <v>548</v>
      </c>
      <c r="E214" s="17">
        <v>4244.1899999999996</v>
      </c>
      <c r="F214" s="17">
        <v>4059.95</v>
      </c>
      <c r="G214" s="17">
        <v>3332.5600311948588</v>
      </c>
      <c r="H214" s="20">
        <f t="shared" si="6"/>
        <v>-0.1791622972709371</v>
      </c>
      <c r="I214" s="18">
        <v>1.5158411029128966</v>
      </c>
      <c r="J214" s="18">
        <v>1.846700142882248</v>
      </c>
      <c r="K214" s="18">
        <f t="shared" si="7"/>
        <v>0.3308590399693514</v>
      </c>
    </row>
    <row r="215" spans="1:11" ht="15" thickBot="1" x14ac:dyDescent="0.35">
      <c r="A215" s="16" t="s">
        <v>210</v>
      </c>
      <c r="B215" s="16" t="s">
        <v>429</v>
      </c>
      <c r="C215" s="16" t="s">
        <v>491</v>
      </c>
      <c r="D215" s="16" t="s">
        <v>429</v>
      </c>
      <c r="E215" s="17">
        <v>2514.09</v>
      </c>
      <c r="F215" s="17">
        <v>2529.0299999999997</v>
      </c>
      <c r="G215" s="17">
        <v>2416.2503464140555</v>
      </c>
      <c r="H215" s="20">
        <f t="shared" si="6"/>
        <v>-4.459403549421885E-2</v>
      </c>
      <c r="I215" s="18">
        <v>1.4770312391742146</v>
      </c>
      <c r="J215" s="18">
        <v>1.5459723866579203</v>
      </c>
      <c r="K215" s="18">
        <f t="shared" si="7"/>
        <v>6.8941147483705612E-2</v>
      </c>
    </row>
    <row r="216" spans="1:11" ht="15" thickBot="1" x14ac:dyDescent="0.35">
      <c r="A216" s="16" t="s">
        <v>211</v>
      </c>
      <c r="B216" s="16" t="s">
        <v>430</v>
      </c>
      <c r="C216" s="16" t="s">
        <v>461</v>
      </c>
      <c r="D216" s="16" t="s">
        <v>519</v>
      </c>
      <c r="E216" s="17">
        <v>741.81999999999994</v>
      </c>
      <c r="F216" s="17">
        <v>676.38</v>
      </c>
      <c r="G216" s="17">
        <v>763.7798935246343</v>
      </c>
      <c r="H216" s="20">
        <f t="shared" si="6"/>
        <v>0.12921714646298577</v>
      </c>
      <c r="I216" s="18">
        <v>1.5486888588438386</v>
      </c>
      <c r="J216" s="18">
        <v>1.3714712566088392</v>
      </c>
      <c r="K216" s="18">
        <f t="shared" si="7"/>
        <v>-0.17721760223499938</v>
      </c>
    </row>
    <row r="217" spans="1:11" ht="15" thickBot="1" x14ac:dyDescent="0.35">
      <c r="A217" s="16" t="s">
        <v>212</v>
      </c>
      <c r="B217" s="16" t="s">
        <v>430</v>
      </c>
      <c r="C217" s="16" t="s">
        <v>461</v>
      </c>
      <c r="D217" s="16" t="s">
        <v>519</v>
      </c>
      <c r="E217" s="17">
        <v>683.05000000000007</v>
      </c>
      <c r="F217" s="17">
        <v>788.31</v>
      </c>
      <c r="G217" s="17">
        <v>863.83367552245113</v>
      </c>
      <c r="H217" s="20">
        <f t="shared" si="6"/>
        <v>9.5804538217771171E-2</v>
      </c>
      <c r="I217" s="18">
        <v>1.5448210399174194</v>
      </c>
      <c r="J217" s="18">
        <v>1.4097596661079117</v>
      </c>
      <c r="K217" s="18">
        <f t="shared" si="7"/>
        <v>-0.13506137380950767</v>
      </c>
    </row>
    <row r="218" spans="1:11" ht="15" thickBot="1" x14ac:dyDescent="0.35">
      <c r="A218" s="16" t="s">
        <v>213</v>
      </c>
      <c r="B218" s="16" t="s">
        <v>431</v>
      </c>
      <c r="C218" s="16" t="s">
        <v>492</v>
      </c>
      <c r="D218" s="16" t="s">
        <v>431</v>
      </c>
      <c r="E218" s="17">
        <v>829.31</v>
      </c>
      <c r="F218" s="17">
        <v>898.95</v>
      </c>
      <c r="G218" s="17">
        <v>844.05337478421131</v>
      </c>
      <c r="H218" s="20">
        <f t="shared" si="6"/>
        <v>-6.1067495651358508E-2</v>
      </c>
      <c r="I218" s="18">
        <v>1.4832735686480147</v>
      </c>
      <c r="J218" s="18">
        <v>1.5797446161233866</v>
      </c>
      <c r="K218" s="18">
        <f t="shared" si="7"/>
        <v>9.6471047475371829E-2</v>
      </c>
    </row>
    <row r="219" spans="1:11" ht="15" thickBot="1" x14ac:dyDescent="0.35">
      <c r="A219" s="16" t="s">
        <v>214</v>
      </c>
      <c r="B219" s="16" t="s">
        <v>432</v>
      </c>
      <c r="C219" s="16" t="s">
        <v>493</v>
      </c>
      <c r="D219" s="16" t="s">
        <v>549</v>
      </c>
      <c r="E219" s="17">
        <v>1886.11</v>
      </c>
      <c r="F219" s="17">
        <v>1828.33</v>
      </c>
      <c r="G219" s="17">
        <v>1689.1926256461943</v>
      </c>
      <c r="H219" s="20">
        <f t="shared" si="6"/>
        <v>-7.6100799283392834E-2</v>
      </c>
      <c r="I219" s="18">
        <v>1.6525708941114157</v>
      </c>
      <c r="J219" s="18">
        <v>1.7886917672724751</v>
      </c>
      <c r="K219" s="18">
        <f t="shared" si="7"/>
        <v>0.13612087316105947</v>
      </c>
    </row>
    <row r="220" spans="1:11" ht="15" thickBot="1" x14ac:dyDescent="0.35">
      <c r="A220" s="16" t="s">
        <v>215</v>
      </c>
      <c r="B220" s="16" t="s">
        <v>433</v>
      </c>
      <c r="C220" s="16" t="s">
        <v>494</v>
      </c>
      <c r="D220" s="16" t="s">
        <v>550</v>
      </c>
      <c r="E220" s="17">
        <v>324.7</v>
      </c>
      <c r="F220" s="17">
        <v>309.48</v>
      </c>
      <c r="G220" s="17">
        <v>358.2666137252786</v>
      </c>
      <c r="H220" s="20">
        <f t="shared" si="6"/>
        <v>0.15764060270543681</v>
      </c>
      <c r="I220" s="18">
        <v>1.8502944156933985</v>
      </c>
      <c r="J220" s="18">
        <v>1.5983323419800681</v>
      </c>
      <c r="K220" s="18">
        <f t="shared" si="7"/>
        <v>-0.25196207371333035</v>
      </c>
    </row>
    <row r="221" spans="1:11" ht="15" thickBot="1" x14ac:dyDescent="0.35">
      <c r="A221" s="16" t="s">
        <v>216</v>
      </c>
      <c r="B221" s="16" t="s">
        <v>434</v>
      </c>
      <c r="C221" s="16" t="s">
        <v>465</v>
      </c>
      <c r="D221" s="16" t="s">
        <v>523</v>
      </c>
      <c r="E221" s="17">
        <v>477.9</v>
      </c>
      <c r="F221" s="17">
        <v>463</v>
      </c>
      <c r="G221" s="17">
        <v>425.26387770270355</v>
      </c>
      <c r="H221" s="20">
        <f t="shared" si="6"/>
        <v>-8.1503503881849779E-2</v>
      </c>
      <c r="I221" s="18">
        <v>1.4070681627911634</v>
      </c>
      <c r="J221" s="18">
        <v>1.5319254550647365</v>
      </c>
      <c r="K221" s="18">
        <f t="shared" si="7"/>
        <v>0.12485729227357312</v>
      </c>
    </row>
    <row r="222" spans="1:11" ht="15" thickBot="1" x14ac:dyDescent="0.35">
      <c r="A222" s="16" t="s">
        <v>217</v>
      </c>
      <c r="B222" s="16" t="s">
        <v>435</v>
      </c>
      <c r="C222" s="16" t="s">
        <v>470</v>
      </c>
      <c r="D222" s="16" t="s">
        <v>528</v>
      </c>
      <c r="E222" s="17">
        <v>990.62</v>
      </c>
      <c r="F222" s="17">
        <v>784.4</v>
      </c>
      <c r="G222" s="17">
        <v>717.84584928355446</v>
      </c>
      <c r="H222" s="20">
        <f t="shared" si="6"/>
        <v>-8.4847208970481286E-2</v>
      </c>
      <c r="I222" s="18">
        <v>1.5393910891614735</v>
      </c>
      <c r="J222" s="18">
        <v>1.6821137456508284</v>
      </c>
      <c r="K222" s="18">
        <f t="shared" si="7"/>
        <v>0.14272265648935489</v>
      </c>
    </row>
    <row r="223" spans="1:11" ht="15" thickBot="1" x14ac:dyDescent="0.35">
      <c r="A223" s="16" t="s">
        <v>218</v>
      </c>
      <c r="B223" s="16" t="s">
        <v>436</v>
      </c>
      <c r="C223" s="16" t="s">
        <v>470</v>
      </c>
      <c r="D223" s="16" t="s">
        <v>528</v>
      </c>
      <c r="E223" s="17">
        <v>1499.73</v>
      </c>
      <c r="F223" s="17">
        <v>1589.7999999999997</v>
      </c>
      <c r="G223" s="17">
        <v>1343.4553076041957</v>
      </c>
      <c r="H223" s="20">
        <f t="shared" si="6"/>
        <v>-0.15495325977846527</v>
      </c>
      <c r="I223" s="18">
        <v>1.5062269011235547</v>
      </c>
      <c r="J223" s="18">
        <v>1.7824184502844032</v>
      </c>
      <c r="K223" s="18">
        <f t="shared" si="7"/>
        <v>0.27619154916084843</v>
      </c>
    </row>
  </sheetData>
  <sheetProtection algorithmName="SHA-512" hashValue="RZhLpao0UxK5+vrhZlfMRcIUmFjXIk11iHaNVi7oY73JwA6McdDPkQ1XnoqGzhWlZjQqZrckxWdOUriN11h0uA==" saltValue="9So7K/tv/N9jGe3Yw+cHUg==" spinCount="100000" sheet="1" objects="1" scenarios="1"/>
  <mergeCells count="2">
    <mergeCell ref="F4:H4"/>
    <mergeCell ref="I4:K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000B3-9E7E-415D-A8BF-35DBE3557AAE}">
  <dimension ref="A1:K223"/>
  <sheetViews>
    <sheetView workbookViewId="0">
      <selection activeCell="A3" sqref="A3"/>
    </sheetView>
  </sheetViews>
  <sheetFormatPr defaultRowHeight="14.4" x14ac:dyDescent="0.3"/>
  <cols>
    <col min="1" max="1" width="13.88671875" customWidth="1"/>
    <col min="2" max="2" width="20.44140625" customWidth="1"/>
    <col min="4" max="4" width="24.44140625" customWidth="1"/>
    <col min="5" max="5" width="9.109375" style="9"/>
    <col min="6" max="6" width="10.5546875" style="9" customWidth="1"/>
    <col min="7" max="7" width="10.109375" style="9" customWidth="1"/>
    <col min="8" max="8" width="11.6640625" style="9" customWidth="1"/>
    <col min="9" max="9" width="14.6640625" style="11" customWidth="1"/>
    <col min="10" max="10" width="17.6640625" style="11" customWidth="1"/>
    <col min="11" max="11" width="12.44140625" customWidth="1"/>
  </cols>
  <sheetData>
    <row r="1" spans="1:11" s="5" customFormat="1" x14ac:dyDescent="0.3">
      <c r="A1" s="4" t="s">
        <v>972</v>
      </c>
      <c r="E1" s="8"/>
      <c r="F1" s="8"/>
      <c r="G1" s="8"/>
      <c r="H1" s="8"/>
      <c r="I1" s="10"/>
      <c r="J1" s="10"/>
    </row>
    <row r="2" spans="1:11" x14ac:dyDescent="0.3">
      <c r="A2" s="6" t="s">
        <v>977</v>
      </c>
    </row>
    <row r="3" spans="1:11" ht="15" thickBot="1" x14ac:dyDescent="0.35">
      <c r="A3" s="6"/>
    </row>
    <row r="4" spans="1:11" ht="15" thickBot="1" x14ac:dyDescent="0.35">
      <c r="F4" s="135" t="s">
        <v>695</v>
      </c>
      <c r="G4" s="135"/>
      <c r="H4" s="135"/>
      <c r="I4" s="136" t="s">
        <v>696</v>
      </c>
      <c r="J4" s="136"/>
      <c r="K4" s="136"/>
    </row>
    <row r="5" spans="1:11" s="7" customFormat="1" ht="58.2" thickBot="1" x14ac:dyDescent="0.35">
      <c r="A5" s="12" t="s">
        <v>593</v>
      </c>
      <c r="B5" s="12" t="s">
        <v>601</v>
      </c>
      <c r="C5" s="12" t="s">
        <v>602</v>
      </c>
      <c r="D5" s="12" t="s">
        <v>603</v>
      </c>
      <c r="E5" s="13" t="s">
        <v>694</v>
      </c>
      <c r="F5" s="19" t="s">
        <v>699</v>
      </c>
      <c r="G5" s="13" t="s">
        <v>700</v>
      </c>
      <c r="H5" s="13" t="s">
        <v>701</v>
      </c>
      <c r="I5" s="14" t="s">
        <v>697</v>
      </c>
      <c r="J5" s="14" t="s">
        <v>698</v>
      </c>
      <c r="K5" s="15" t="s">
        <v>701</v>
      </c>
    </row>
    <row r="6" spans="1:11" ht="15" thickBot="1" x14ac:dyDescent="0.35">
      <c r="A6" s="16" t="s">
        <v>1</v>
      </c>
      <c r="B6" s="16" t="s">
        <v>220</v>
      </c>
      <c r="C6" s="16" t="s">
        <v>443</v>
      </c>
      <c r="D6" s="16" t="s">
        <v>501</v>
      </c>
      <c r="E6" s="17">
        <v>88.86</v>
      </c>
      <c r="F6" s="17">
        <v>84.59</v>
      </c>
      <c r="G6" s="17">
        <v>126.5664559669564</v>
      </c>
      <c r="H6" s="20">
        <f t="shared" ref="H6:H69" si="0">(G6-F6)/F6</f>
        <v>0.49623425897808715</v>
      </c>
      <c r="I6" s="18">
        <v>1.5980079681437873</v>
      </c>
      <c r="J6" s="18">
        <v>1.0680199030031639</v>
      </c>
      <c r="K6" s="18">
        <f t="shared" ref="K6:K69" si="1">J6-I6</f>
        <v>-0.52998806514062347</v>
      </c>
    </row>
    <row r="7" spans="1:11" ht="15" thickBot="1" x14ac:dyDescent="0.35">
      <c r="A7" s="16" t="s">
        <v>2</v>
      </c>
      <c r="B7" s="16" t="s">
        <v>221</v>
      </c>
      <c r="C7" s="16" t="s">
        <v>444</v>
      </c>
      <c r="D7" s="16" t="s">
        <v>502</v>
      </c>
      <c r="E7" s="17">
        <v>299.43</v>
      </c>
      <c r="F7" s="17">
        <v>301.39</v>
      </c>
      <c r="G7" s="17">
        <v>323.31003979380972</v>
      </c>
      <c r="H7" s="20">
        <f t="shared" si="0"/>
        <v>7.2729817823450463E-2</v>
      </c>
      <c r="I7" s="18">
        <v>1.555042639339614</v>
      </c>
      <c r="J7" s="18">
        <v>1.4496125804489779</v>
      </c>
      <c r="K7" s="18">
        <f t="shared" si="1"/>
        <v>-0.10543005889063606</v>
      </c>
    </row>
    <row r="8" spans="1:11" ht="15" thickBot="1" x14ac:dyDescent="0.35">
      <c r="A8" s="16" t="s">
        <v>3</v>
      </c>
      <c r="B8" s="16" t="s">
        <v>222</v>
      </c>
      <c r="C8" s="16" t="s">
        <v>445</v>
      </c>
      <c r="D8" s="16" t="s">
        <v>503</v>
      </c>
      <c r="E8" s="17">
        <v>351.89000000000004</v>
      </c>
      <c r="F8" s="17">
        <v>366.32</v>
      </c>
      <c r="G8" s="17">
        <v>400.73556872854465</v>
      </c>
      <c r="H8" s="20">
        <f t="shared" si="0"/>
        <v>9.394946693749906E-2</v>
      </c>
      <c r="I8" s="18">
        <v>1.6359137970275657</v>
      </c>
      <c r="J8" s="18">
        <v>1.4954198950407558</v>
      </c>
      <c r="K8" s="18">
        <f t="shared" si="1"/>
        <v>-0.14049390198680989</v>
      </c>
    </row>
    <row r="9" spans="1:11" ht="15" thickBot="1" x14ac:dyDescent="0.35">
      <c r="A9" s="16" t="s">
        <v>4</v>
      </c>
      <c r="B9" s="16" t="s">
        <v>223</v>
      </c>
      <c r="C9" s="16" t="s">
        <v>438</v>
      </c>
      <c r="D9" s="16" t="s">
        <v>496</v>
      </c>
      <c r="E9" s="17">
        <v>54.8</v>
      </c>
      <c r="F9" s="17">
        <v>62.64</v>
      </c>
      <c r="G9" s="17">
        <v>66.172989410149029</v>
      </c>
      <c r="H9" s="20">
        <f t="shared" si="0"/>
        <v>5.6401491222047066E-2</v>
      </c>
      <c r="I9" s="18">
        <v>1.3365698513724924</v>
      </c>
      <c r="J9" s="18">
        <v>1.2652101142212002</v>
      </c>
      <c r="K9" s="18">
        <f t="shared" si="1"/>
        <v>-7.135973715129218E-2</v>
      </c>
    </row>
    <row r="10" spans="1:11" ht="15" thickBot="1" x14ac:dyDescent="0.35">
      <c r="A10" s="16" t="s">
        <v>5</v>
      </c>
      <c r="B10" s="16" t="s">
        <v>224</v>
      </c>
      <c r="C10" s="16" t="s">
        <v>446</v>
      </c>
      <c r="D10" s="16" t="s">
        <v>504</v>
      </c>
      <c r="E10" s="17">
        <v>214.65</v>
      </c>
      <c r="F10" s="17">
        <v>202.75</v>
      </c>
      <c r="G10" s="17">
        <v>212.64773269109662</v>
      </c>
      <c r="H10" s="20">
        <f t="shared" si="0"/>
        <v>4.8817423877171993E-2</v>
      </c>
      <c r="I10" s="18">
        <v>1.4118300018892767</v>
      </c>
      <c r="J10" s="18">
        <v>1.3461160825019032</v>
      </c>
      <c r="K10" s="18">
        <f t="shared" si="1"/>
        <v>-6.5713919387373476E-2</v>
      </c>
    </row>
    <row r="11" spans="1:11" ht="15" thickBot="1" x14ac:dyDescent="0.35">
      <c r="A11" s="16" t="s">
        <v>6</v>
      </c>
      <c r="B11" s="16" t="s">
        <v>225</v>
      </c>
      <c r="C11" s="16" t="s">
        <v>447</v>
      </c>
      <c r="D11" s="16" t="s">
        <v>505</v>
      </c>
      <c r="E11" s="17">
        <v>39</v>
      </c>
      <c r="F11" s="17">
        <v>47.57</v>
      </c>
      <c r="G11" s="17">
        <v>39.633787866899652</v>
      </c>
      <c r="H11" s="20">
        <f t="shared" si="0"/>
        <v>-0.1668322920559249</v>
      </c>
      <c r="I11" s="18">
        <v>1.5501172117791291</v>
      </c>
      <c r="J11" s="18">
        <v>1.8605104314522689</v>
      </c>
      <c r="K11" s="18">
        <f t="shared" si="1"/>
        <v>0.31039321967313982</v>
      </c>
    </row>
    <row r="12" spans="1:11" ht="15" thickBot="1" x14ac:dyDescent="0.35">
      <c r="A12" s="16" t="s">
        <v>7</v>
      </c>
      <c r="B12" s="16" t="s">
        <v>226</v>
      </c>
      <c r="C12" s="16" t="s">
        <v>439</v>
      </c>
      <c r="D12" s="16" t="s">
        <v>497</v>
      </c>
      <c r="E12" s="17">
        <v>76</v>
      </c>
      <c r="F12" s="17">
        <v>59.04</v>
      </c>
      <c r="G12" s="17">
        <v>79.902406577472746</v>
      </c>
      <c r="H12" s="20">
        <f t="shared" si="0"/>
        <v>0.35336054501139474</v>
      </c>
      <c r="I12" s="18">
        <v>1.5318538798536592</v>
      </c>
      <c r="J12" s="18">
        <v>1.1318889748191689</v>
      </c>
      <c r="K12" s="18">
        <f t="shared" si="1"/>
        <v>-0.39996490503449023</v>
      </c>
    </row>
    <row r="13" spans="1:11" ht="15" thickBot="1" x14ac:dyDescent="0.35">
      <c r="A13" s="16" t="s">
        <v>8</v>
      </c>
      <c r="B13" s="16" t="s">
        <v>227</v>
      </c>
      <c r="C13" s="16" t="s">
        <v>448</v>
      </c>
      <c r="D13" s="16" t="s">
        <v>506</v>
      </c>
      <c r="E13" s="17">
        <v>283.20999999999998</v>
      </c>
      <c r="F13" s="17">
        <v>283.89999999999998</v>
      </c>
      <c r="G13" s="17">
        <v>284.7736884829439</v>
      </c>
      <c r="H13" s="20">
        <f t="shared" si="0"/>
        <v>3.0774515073755519E-3</v>
      </c>
      <c r="I13" s="18">
        <v>1.6111161190945318</v>
      </c>
      <c r="J13" s="18">
        <v>1.6061731989622792</v>
      </c>
      <c r="K13" s="18">
        <f t="shared" si="1"/>
        <v>-4.9429201322526151E-3</v>
      </c>
    </row>
    <row r="14" spans="1:11" ht="15" thickBot="1" x14ac:dyDescent="0.35">
      <c r="A14" s="16" t="s">
        <v>9</v>
      </c>
      <c r="B14" s="16" t="s">
        <v>228</v>
      </c>
      <c r="C14" s="16" t="s">
        <v>449</v>
      </c>
      <c r="D14" s="16" t="s">
        <v>507</v>
      </c>
      <c r="E14" s="17">
        <v>870.66</v>
      </c>
      <c r="F14" s="17">
        <v>872.77</v>
      </c>
      <c r="G14" s="17">
        <v>949.39541703529665</v>
      </c>
      <c r="H14" s="20">
        <f t="shared" si="0"/>
        <v>8.7795658690487374E-2</v>
      </c>
      <c r="I14" s="18">
        <v>1.2251748827397859</v>
      </c>
      <c r="J14" s="18">
        <v>1.126291388416349</v>
      </c>
      <c r="K14" s="18">
        <f t="shared" si="1"/>
        <v>-9.8883494323436905E-2</v>
      </c>
    </row>
    <row r="15" spans="1:11" ht="15" thickBot="1" x14ac:dyDescent="0.35">
      <c r="A15" s="16" t="s">
        <v>10</v>
      </c>
      <c r="B15" s="16" t="s">
        <v>229</v>
      </c>
      <c r="C15" s="16" t="s">
        <v>449</v>
      </c>
      <c r="D15" s="16" t="s">
        <v>507</v>
      </c>
      <c r="E15" s="17">
        <v>831.82999999999981</v>
      </c>
      <c r="F15" s="17">
        <v>789.95</v>
      </c>
      <c r="G15" s="17">
        <v>679.37597947484483</v>
      </c>
      <c r="H15" s="20">
        <f t="shared" si="0"/>
        <v>-0.13997597382765392</v>
      </c>
      <c r="I15" s="18">
        <v>1.1848316785906006</v>
      </c>
      <c r="J15" s="18">
        <v>1.3776727655666261</v>
      </c>
      <c r="K15" s="18">
        <f t="shared" si="1"/>
        <v>0.19284108697602553</v>
      </c>
    </row>
    <row r="16" spans="1:11" ht="15" thickBot="1" x14ac:dyDescent="0.35">
      <c r="A16" s="16" t="s">
        <v>11</v>
      </c>
      <c r="B16" s="16" t="s">
        <v>230</v>
      </c>
      <c r="C16" s="16" t="s">
        <v>443</v>
      </c>
      <c r="D16" s="16" t="s">
        <v>501</v>
      </c>
      <c r="E16" s="17">
        <v>150.37</v>
      </c>
      <c r="F16" s="17">
        <v>165.03</v>
      </c>
      <c r="G16" s="17">
        <v>173.1576840025503</v>
      </c>
      <c r="H16" s="20">
        <f t="shared" si="0"/>
        <v>4.9249736427015064E-2</v>
      </c>
      <c r="I16" s="18">
        <v>1.3557306154369904</v>
      </c>
      <c r="J16" s="18">
        <v>1.2920952642348307</v>
      </c>
      <c r="K16" s="18">
        <f t="shared" si="1"/>
        <v>-6.3635351202159685E-2</v>
      </c>
    </row>
    <row r="17" spans="1:11" ht="15" thickBot="1" x14ac:dyDescent="0.35">
      <c r="A17" s="16" t="s">
        <v>12</v>
      </c>
      <c r="B17" s="16" t="s">
        <v>231</v>
      </c>
      <c r="C17" s="16" t="s">
        <v>450</v>
      </c>
      <c r="D17" s="16" t="s">
        <v>508</v>
      </c>
      <c r="E17" s="17">
        <v>990.48</v>
      </c>
      <c r="F17" s="17">
        <v>894.7</v>
      </c>
      <c r="G17" s="17">
        <v>1059.9703348733285</v>
      </c>
      <c r="H17" s="20">
        <f t="shared" si="0"/>
        <v>0.18472150986177316</v>
      </c>
      <c r="I17" s="18">
        <v>1.3603001504488732</v>
      </c>
      <c r="J17" s="18">
        <v>1.1482024586584787</v>
      </c>
      <c r="K17" s="18">
        <f t="shared" si="1"/>
        <v>-0.2120976917903945</v>
      </c>
    </row>
    <row r="18" spans="1:11" ht="15" thickBot="1" x14ac:dyDescent="0.35">
      <c r="A18" s="16" t="s">
        <v>13</v>
      </c>
      <c r="B18" s="16" t="s">
        <v>232</v>
      </c>
      <c r="C18" s="16" t="s">
        <v>451</v>
      </c>
      <c r="D18" s="16" t="s">
        <v>509</v>
      </c>
      <c r="E18" s="17">
        <v>75.05</v>
      </c>
      <c r="F18" s="17">
        <v>85.96</v>
      </c>
      <c r="G18" s="17">
        <v>97.170309598392706</v>
      </c>
      <c r="H18" s="20">
        <f t="shared" si="0"/>
        <v>0.13041309444384264</v>
      </c>
      <c r="I18" s="18">
        <v>1.4142438243271755</v>
      </c>
      <c r="J18" s="18">
        <v>1.2510858475352113</v>
      </c>
      <c r="K18" s="18">
        <f t="shared" si="1"/>
        <v>-0.1631579767919642</v>
      </c>
    </row>
    <row r="19" spans="1:11" ht="15" thickBot="1" x14ac:dyDescent="0.35">
      <c r="A19" s="16" t="s">
        <v>14</v>
      </c>
      <c r="B19" s="16" t="s">
        <v>233</v>
      </c>
      <c r="C19" s="16" t="s">
        <v>446</v>
      </c>
      <c r="D19" s="16" t="s">
        <v>504</v>
      </c>
      <c r="E19" s="17">
        <v>292.14000000000004</v>
      </c>
      <c r="F19" s="17">
        <v>304.04000000000002</v>
      </c>
      <c r="G19" s="17">
        <v>295.1565095562035</v>
      </c>
      <c r="H19" s="20">
        <f t="shared" si="0"/>
        <v>-2.9218163543601228E-2</v>
      </c>
      <c r="I19" s="18">
        <v>1.356802870167817</v>
      </c>
      <c r="J19" s="18">
        <v>1.3976393245268099</v>
      </c>
      <c r="K19" s="18">
        <f t="shared" si="1"/>
        <v>4.0836454358992968E-2</v>
      </c>
    </row>
    <row r="20" spans="1:11" ht="15" thickBot="1" x14ac:dyDescent="0.35">
      <c r="A20" s="16" t="s">
        <v>15</v>
      </c>
      <c r="B20" s="16" t="s">
        <v>234</v>
      </c>
      <c r="C20" s="16" t="s">
        <v>452</v>
      </c>
      <c r="D20" s="16" t="s">
        <v>510</v>
      </c>
      <c r="E20" s="17">
        <v>215</v>
      </c>
      <c r="F20" s="17">
        <v>186.64</v>
      </c>
      <c r="G20" s="17">
        <v>201.23673322779757</v>
      </c>
      <c r="H20" s="20">
        <f t="shared" si="0"/>
        <v>7.8207957714303403E-2</v>
      </c>
      <c r="I20" s="18">
        <v>1.7230901197320452</v>
      </c>
      <c r="J20" s="18">
        <v>1.5981055485667437</v>
      </c>
      <c r="K20" s="18">
        <f t="shared" si="1"/>
        <v>-0.12498457116530148</v>
      </c>
    </row>
    <row r="21" spans="1:11" ht="15" thickBot="1" x14ac:dyDescent="0.35">
      <c r="A21" s="16" t="s">
        <v>16</v>
      </c>
      <c r="B21" s="16" t="s">
        <v>235</v>
      </c>
      <c r="C21" s="16" t="s">
        <v>453</v>
      </c>
      <c r="D21" s="16" t="s">
        <v>511</v>
      </c>
      <c r="E21" s="17">
        <v>251.69</v>
      </c>
      <c r="F21" s="17">
        <v>273.98</v>
      </c>
      <c r="G21" s="17">
        <v>284.5163643172416</v>
      </c>
      <c r="H21" s="20">
        <f t="shared" si="0"/>
        <v>3.8456691427263219E-2</v>
      </c>
      <c r="I21" s="18">
        <v>1.7110780772112357</v>
      </c>
      <c r="J21" s="18">
        <v>1.6477125058142927</v>
      </c>
      <c r="K21" s="18">
        <f t="shared" si="1"/>
        <v>-6.3365571396942988E-2</v>
      </c>
    </row>
    <row r="22" spans="1:11" ht="15" thickBot="1" x14ac:dyDescent="0.35">
      <c r="A22" s="16" t="s">
        <v>17</v>
      </c>
      <c r="B22" s="16" t="s">
        <v>236</v>
      </c>
      <c r="C22" s="16" t="s">
        <v>454</v>
      </c>
      <c r="D22" s="16" t="s">
        <v>512</v>
      </c>
      <c r="E22" s="17">
        <v>31</v>
      </c>
      <c r="F22" s="17">
        <v>30.38</v>
      </c>
      <c r="G22" s="17">
        <v>29.526863841193094</v>
      </c>
      <c r="H22" s="20">
        <f t="shared" si="0"/>
        <v>-2.8082164542689421E-2</v>
      </c>
      <c r="I22" s="18">
        <v>1.4690365700137094</v>
      </c>
      <c r="J22" s="18">
        <v>1.5114822636447376</v>
      </c>
      <c r="K22" s="18">
        <f t="shared" si="1"/>
        <v>4.2445693631028236E-2</v>
      </c>
    </row>
    <row r="23" spans="1:11" ht="15" thickBot="1" x14ac:dyDescent="0.35">
      <c r="A23" s="16" t="s">
        <v>18</v>
      </c>
      <c r="B23" s="16" t="s">
        <v>237</v>
      </c>
      <c r="C23" s="16" t="s">
        <v>455</v>
      </c>
      <c r="D23" s="16" t="s">
        <v>513</v>
      </c>
      <c r="E23" s="17">
        <v>268.63</v>
      </c>
      <c r="F23" s="17">
        <v>244.1</v>
      </c>
      <c r="G23" s="17">
        <v>243.59679944854582</v>
      </c>
      <c r="H23" s="20">
        <f t="shared" si="0"/>
        <v>-2.0614524844496961E-3</v>
      </c>
      <c r="I23" s="18">
        <v>1.4406771502132285</v>
      </c>
      <c r="J23" s="18">
        <v>1.4436531726326358</v>
      </c>
      <c r="K23" s="18">
        <f t="shared" si="1"/>
        <v>2.9760224194073093E-3</v>
      </c>
    </row>
    <row r="24" spans="1:11" ht="15" thickBot="1" x14ac:dyDescent="0.35">
      <c r="A24" s="16" t="s">
        <v>19</v>
      </c>
      <c r="B24" s="16" t="s">
        <v>238</v>
      </c>
      <c r="C24" s="16" t="s">
        <v>456</v>
      </c>
      <c r="D24" s="16" t="s">
        <v>514</v>
      </c>
      <c r="E24" s="17">
        <v>886.56000000000006</v>
      </c>
      <c r="F24" s="17">
        <v>791.91</v>
      </c>
      <c r="G24" s="17">
        <v>837.81501975368678</v>
      </c>
      <c r="H24" s="20">
        <f t="shared" si="0"/>
        <v>5.7967470739966435E-2</v>
      </c>
      <c r="I24" s="18">
        <v>1.6615806770098327</v>
      </c>
      <c r="J24" s="18">
        <v>1.5705404211035765</v>
      </c>
      <c r="K24" s="18">
        <f t="shared" si="1"/>
        <v>-9.1040255906256196E-2</v>
      </c>
    </row>
    <row r="25" spans="1:11" ht="15" thickBot="1" x14ac:dyDescent="0.35">
      <c r="A25" s="16" t="s">
        <v>20</v>
      </c>
      <c r="B25" s="16" t="s">
        <v>239</v>
      </c>
      <c r="C25" s="16" t="s">
        <v>439</v>
      </c>
      <c r="D25" s="16" t="s">
        <v>497</v>
      </c>
      <c r="E25" s="17">
        <v>43</v>
      </c>
      <c r="F25" s="17">
        <v>39.31</v>
      </c>
      <c r="G25" s="17">
        <v>45.580420796166017</v>
      </c>
      <c r="H25" s="20">
        <f t="shared" si="0"/>
        <v>0.15951210369285204</v>
      </c>
      <c r="I25" s="18">
        <v>1.3593092570982068</v>
      </c>
      <c r="J25" s="18">
        <v>1.1723113995697279</v>
      </c>
      <c r="K25" s="18">
        <f t="shared" si="1"/>
        <v>-0.18699785752847897</v>
      </c>
    </row>
    <row r="26" spans="1:11" ht="15" thickBot="1" x14ac:dyDescent="0.35">
      <c r="A26" s="16" t="s">
        <v>21</v>
      </c>
      <c r="B26" s="16" t="s">
        <v>240</v>
      </c>
      <c r="C26" s="16" t="s">
        <v>441</v>
      </c>
      <c r="D26" s="16" t="s">
        <v>499</v>
      </c>
      <c r="E26" s="17">
        <v>88.54</v>
      </c>
      <c r="F26" s="17">
        <v>94.19</v>
      </c>
      <c r="G26" s="17">
        <v>120.92203965685513</v>
      </c>
      <c r="H26" s="20">
        <f t="shared" si="0"/>
        <v>0.28380974261445097</v>
      </c>
      <c r="I26" s="18">
        <v>1.5695282123782908</v>
      </c>
      <c r="J26" s="18">
        <v>1.2225551499414393</v>
      </c>
      <c r="K26" s="18">
        <f t="shared" si="1"/>
        <v>-0.34697306243685144</v>
      </c>
    </row>
    <row r="27" spans="1:11" ht="15" thickBot="1" x14ac:dyDescent="0.35">
      <c r="A27" s="16" t="s">
        <v>22</v>
      </c>
      <c r="B27" s="16" t="s">
        <v>241</v>
      </c>
      <c r="C27" s="16" t="s">
        <v>457</v>
      </c>
      <c r="D27" s="16" t="s">
        <v>515</v>
      </c>
      <c r="E27" s="17">
        <v>301.39</v>
      </c>
      <c r="F27" s="17">
        <v>281.11</v>
      </c>
      <c r="G27" s="17">
        <v>249.73720430791275</v>
      </c>
      <c r="H27" s="20">
        <f t="shared" si="0"/>
        <v>-0.11160327164486238</v>
      </c>
      <c r="I27" s="18">
        <v>1.5086845489125484</v>
      </c>
      <c r="J27" s="18">
        <v>1.698210383671573</v>
      </c>
      <c r="K27" s="18">
        <f t="shared" si="1"/>
        <v>0.18952583475902451</v>
      </c>
    </row>
    <row r="28" spans="1:11" ht="15" thickBot="1" x14ac:dyDescent="0.35">
      <c r="A28" s="16" t="s">
        <v>23</v>
      </c>
      <c r="B28" s="16" t="s">
        <v>242</v>
      </c>
      <c r="C28" s="16" t="s">
        <v>440</v>
      </c>
      <c r="D28" s="16" t="s">
        <v>498</v>
      </c>
      <c r="E28" s="17">
        <v>47.3</v>
      </c>
      <c r="F28" s="17">
        <v>43.9</v>
      </c>
      <c r="G28" s="17">
        <v>47.744970841805973</v>
      </c>
      <c r="H28" s="20">
        <f t="shared" si="0"/>
        <v>8.7584757216536996E-2</v>
      </c>
      <c r="I28" s="18">
        <v>1.4895543759451566</v>
      </c>
      <c r="J28" s="18">
        <v>1.3695984299719162</v>
      </c>
      <c r="K28" s="18">
        <f t="shared" si="1"/>
        <v>-0.11995594597324044</v>
      </c>
    </row>
    <row r="29" spans="1:11" ht="15" thickBot="1" x14ac:dyDescent="0.35">
      <c r="A29" s="16" t="s">
        <v>24</v>
      </c>
      <c r="B29" s="16" t="s">
        <v>243</v>
      </c>
      <c r="C29" s="16" t="s">
        <v>443</v>
      </c>
      <c r="D29" s="16" t="s">
        <v>501</v>
      </c>
      <c r="E29" s="17">
        <v>116.8</v>
      </c>
      <c r="F29" s="17">
        <v>111.69</v>
      </c>
      <c r="G29" s="17">
        <v>137.66594276460097</v>
      </c>
      <c r="H29" s="20">
        <f t="shared" si="0"/>
        <v>0.23257178587698965</v>
      </c>
      <c r="I29" s="18">
        <v>1.1878420557035152</v>
      </c>
      <c r="J29" s="18">
        <v>0.96371024334160904</v>
      </c>
      <c r="K29" s="18">
        <f t="shared" si="1"/>
        <v>-0.22413181236190616</v>
      </c>
    </row>
    <row r="30" spans="1:11" ht="15" thickBot="1" x14ac:dyDescent="0.35">
      <c r="A30" s="16" t="s">
        <v>25</v>
      </c>
      <c r="B30" s="16" t="s">
        <v>244</v>
      </c>
      <c r="C30" s="16" t="s">
        <v>454</v>
      </c>
      <c r="D30" s="16" t="s">
        <v>512</v>
      </c>
      <c r="E30" s="17">
        <v>9.35</v>
      </c>
      <c r="F30" s="17">
        <v>17.260000000000002</v>
      </c>
      <c r="G30" s="17">
        <v>9.1385827507686876</v>
      </c>
      <c r="H30" s="20">
        <f t="shared" si="0"/>
        <v>-0.47053402370980957</v>
      </c>
      <c r="I30" s="18">
        <v>1.1031890492407901</v>
      </c>
      <c r="J30" s="18">
        <v>2.0835881787353085</v>
      </c>
      <c r="K30" s="18">
        <f t="shared" si="1"/>
        <v>0.98039912949451846</v>
      </c>
    </row>
    <row r="31" spans="1:11" ht="15" thickBot="1" x14ac:dyDescent="0.35">
      <c r="A31" s="16" t="s">
        <v>26</v>
      </c>
      <c r="B31" s="16" t="s">
        <v>245</v>
      </c>
      <c r="C31" s="16" t="s">
        <v>458</v>
      </c>
      <c r="D31" s="16" t="s">
        <v>516</v>
      </c>
      <c r="E31" s="17">
        <v>277.85000000000002</v>
      </c>
      <c r="F31" s="17">
        <v>286.52999999999997</v>
      </c>
      <c r="G31" s="17">
        <v>298.89650344298718</v>
      </c>
      <c r="H31" s="20">
        <f t="shared" si="0"/>
        <v>4.3159541559303426E-2</v>
      </c>
      <c r="I31" s="18">
        <v>1.6003191858309063</v>
      </c>
      <c r="J31" s="18">
        <v>1.534107796625976</v>
      </c>
      <c r="K31" s="18">
        <f t="shared" si="1"/>
        <v>-6.6211389204930304E-2</v>
      </c>
    </row>
    <row r="32" spans="1:11" ht="15" thickBot="1" x14ac:dyDescent="0.35">
      <c r="A32" s="16" t="s">
        <v>27</v>
      </c>
      <c r="B32" s="16" t="s">
        <v>246</v>
      </c>
      <c r="C32" s="16" t="s">
        <v>459</v>
      </c>
      <c r="D32" s="16" t="s">
        <v>517</v>
      </c>
      <c r="E32" s="17">
        <v>3917.6299999999997</v>
      </c>
      <c r="F32" s="17">
        <v>4101.18</v>
      </c>
      <c r="G32" s="17">
        <v>4605.4466584919701</v>
      </c>
      <c r="H32" s="20">
        <f t="shared" si="0"/>
        <v>0.12295648045000945</v>
      </c>
      <c r="I32" s="18">
        <v>1.4755736011304317</v>
      </c>
      <c r="J32" s="18">
        <v>1.3140078238286812</v>
      </c>
      <c r="K32" s="18">
        <f t="shared" si="1"/>
        <v>-0.16156577730175048</v>
      </c>
    </row>
    <row r="33" spans="1:11" ht="15" thickBot="1" x14ac:dyDescent="0.35">
      <c r="A33" s="16" t="s">
        <v>28</v>
      </c>
      <c r="B33" s="16" t="s">
        <v>247</v>
      </c>
      <c r="C33" s="16" t="s">
        <v>460</v>
      </c>
      <c r="D33" s="16" t="s">
        <v>518</v>
      </c>
      <c r="E33" s="17">
        <v>169.92999999999998</v>
      </c>
      <c r="F33" s="17">
        <v>174.95</v>
      </c>
      <c r="G33" s="17">
        <v>192.49268995087925</v>
      </c>
      <c r="H33" s="20">
        <f t="shared" si="0"/>
        <v>0.10027259188842107</v>
      </c>
      <c r="I33" s="18">
        <v>1.7358221858931893</v>
      </c>
      <c r="J33" s="18">
        <v>1.5776292154237532</v>
      </c>
      <c r="K33" s="18">
        <f t="shared" si="1"/>
        <v>-0.15819297046943603</v>
      </c>
    </row>
    <row r="34" spans="1:11" ht="15" thickBot="1" x14ac:dyDescent="0.35">
      <c r="A34" s="16" t="s">
        <v>29</v>
      </c>
      <c r="B34" s="16" t="s">
        <v>248</v>
      </c>
      <c r="C34" s="16" t="s">
        <v>452</v>
      </c>
      <c r="D34" s="16" t="s">
        <v>510</v>
      </c>
      <c r="E34" s="17">
        <v>124.9</v>
      </c>
      <c r="F34" s="17">
        <v>111.45</v>
      </c>
      <c r="G34" s="17">
        <v>117.33230789266574</v>
      </c>
      <c r="H34" s="20">
        <f t="shared" si="0"/>
        <v>5.2779792666359224E-2</v>
      </c>
      <c r="I34" s="18">
        <v>1.611008051477228</v>
      </c>
      <c r="J34" s="18">
        <v>1.5302421861622673</v>
      </c>
      <c r="K34" s="18">
        <f t="shared" si="1"/>
        <v>-8.0765865314960772E-2</v>
      </c>
    </row>
    <row r="35" spans="1:11" ht="15" thickBot="1" x14ac:dyDescent="0.35">
      <c r="A35" s="16" t="s">
        <v>30</v>
      </c>
      <c r="B35" s="16" t="s">
        <v>249</v>
      </c>
      <c r="C35" s="16" t="s">
        <v>461</v>
      </c>
      <c r="D35" s="16" t="s">
        <v>519</v>
      </c>
      <c r="E35" s="17">
        <v>365.6</v>
      </c>
      <c r="F35" s="17">
        <v>331.54</v>
      </c>
      <c r="G35" s="17">
        <v>290.03349961625912</v>
      </c>
      <c r="H35" s="20">
        <f t="shared" si="0"/>
        <v>-0.1251930397048347</v>
      </c>
      <c r="I35" s="18">
        <v>1.4557675549438758</v>
      </c>
      <c r="J35" s="18">
        <v>1.6641014772592697</v>
      </c>
      <c r="K35" s="18">
        <f t="shared" si="1"/>
        <v>0.20833392231539394</v>
      </c>
    </row>
    <row r="36" spans="1:11" ht="15" thickBot="1" x14ac:dyDescent="0.35">
      <c r="A36" s="16" t="s">
        <v>31</v>
      </c>
      <c r="B36" s="16" t="s">
        <v>250</v>
      </c>
      <c r="C36" s="16" t="s">
        <v>454</v>
      </c>
      <c r="D36" s="16" t="s">
        <v>512</v>
      </c>
      <c r="E36" s="17">
        <v>135</v>
      </c>
      <c r="F36" s="17">
        <v>130.61000000000001</v>
      </c>
      <c r="G36" s="17">
        <v>155.45248985891135</v>
      </c>
      <c r="H36" s="20">
        <f t="shared" si="0"/>
        <v>0.19020358210635735</v>
      </c>
      <c r="I36" s="18">
        <v>1.5493637755778531</v>
      </c>
      <c r="J36" s="18">
        <v>1.3017636636884202</v>
      </c>
      <c r="K36" s="18">
        <f t="shared" si="1"/>
        <v>-0.24760011188943287</v>
      </c>
    </row>
    <row r="37" spans="1:11" ht="15" thickBot="1" x14ac:dyDescent="0.35">
      <c r="A37" s="16" t="s">
        <v>32</v>
      </c>
      <c r="B37" s="16" t="s">
        <v>251</v>
      </c>
      <c r="C37" s="16" t="s">
        <v>447</v>
      </c>
      <c r="D37" s="16" t="s">
        <v>505</v>
      </c>
      <c r="E37" s="17">
        <v>109.25</v>
      </c>
      <c r="F37" s="17">
        <v>104.07</v>
      </c>
      <c r="G37" s="17">
        <v>121.8833237268088</v>
      </c>
      <c r="H37" s="20">
        <f t="shared" si="0"/>
        <v>0.17116675052184879</v>
      </c>
      <c r="I37" s="18">
        <v>1.5707581724730806</v>
      </c>
      <c r="J37" s="18">
        <v>1.3411908865865445</v>
      </c>
      <c r="K37" s="18">
        <f t="shared" si="1"/>
        <v>-0.22956728588653608</v>
      </c>
    </row>
    <row r="38" spans="1:11" ht="15" thickBot="1" x14ac:dyDescent="0.35">
      <c r="A38" s="16" t="s">
        <v>33</v>
      </c>
      <c r="B38" s="16" t="s">
        <v>252</v>
      </c>
      <c r="C38" s="16" t="s">
        <v>441</v>
      </c>
      <c r="D38" s="16" t="s">
        <v>499</v>
      </c>
      <c r="E38" s="17">
        <v>111.95</v>
      </c>
      <c r="F38" s="17">
        <v>109.84</v>
      </c>
      <c r="G38" s="17">
        <v>146.65944390496207</v>
      </c>
      <c r="H38" s="20">
        <f t="shared" si="0"/>
        <v>0.33520979520176686</v>
      </c>
      <c r="I38" s="18">
        <v>1.4156301644452345</v>
      </c>
      <c r="J38" s="18">
        <v>1.0602305117386552</v>
      </c>
      <c r="K38" s="18">
        <f t="shared" si="1"/>
        <v>-0.35539965270657925</v>
      </c>
    </row>
    <row r="39" spans="1:11" ht="15" thickBot="1" x14ac:dyDescent="0.35">
      <c r="A39" s="16" t="s">
        <v>34</v>
      </c>
      <c r="B39" s="16" t="s">
        <v>253</v>
      </c>
      <c r="C39" s="16" t="s">
        <v>453</v>
      </c>
      <c r="D39" s="16" t="s">
        <v>511</v>
      </c>
      <c r="E39" s="17">
        <v>181.17000000000002</v>
      </c>
      <c r="F39" s="17">
        <v>180.13</v>
      </c>
      <c r="G39" s="17">
        <v>214.56876979393004</v>
      </c>
      <c r="H39" s="20">
        <f t="shared" si="0"/>
        <v>0.1911884183308169</v>
      </c>
      <c r="I39" s="18">
        <v>1.6507548973701116</v>
      </c>
      <c r="J39" s="18">
        <v>1.3858050262806234</v>
      </c>
      <c r="K39" s="18">
        <f t="shared" si="1"/>
        <v>-0.2649498710894882</v>
      </c>
    </row>
    <row r="40" spans="1:11" ht="15" thickBot="1" x14ac:dyDescent="0.35">
      <c r="A40" s="16" t="s">
        <v>35</v>
      </c>
      <c r="B40" s="16" t="s">
        <v>254</v>
      </c>
      <c r="C40" s="16" t="s">
        <v>462</v>
      </c>
      <c r="D40" s="16" t="s">
        <v>520</v>
      </c>
      <c r="E40" s="17">
        <v>2294.14</v>
      </c>
      <c r="F40" s="17">
        <v>2234.35</v>
      </c>
      <c r="G40" s="17">
        <v>2081.8781316687518</v>
      </c>
      <c r="H40" s="20">
        <f t="shared" si="0"/>
        <v>-6.8239921378140431E-2</v>
      </c>
      <c r="I40" s="18">
        <v>1.3850335577769779</v>
      </c>
      <c r="J40" s="18">
        <v>1.4864701649651511</v>
      </c>
      <c r="K40" s="18">
        <f t="shared" si="1"/>
        <v>0.10143660718817316</v>
      </c>
    </row>
    <row r="41" spans="1:11" ht="15" thickBot="1" x14ac:dyDescent="0.35">
      <c r="A41" s="16" t="s">
        <v>36</v>
      </c>
      <c r="B41" s="16" t="s">
        <v>255</v>
      </c>
      <c r="C41" s="16" t="s">
        <v>463</v>
      </c>
      <c r="D41" s="16" t="s">
        <v>521</v>
      </c>
      <c r="E41" s="17">
        <v>196.85</v>
      </c>
      <c r="F41" s="17">
        <v>221.72</v>
      </c>
      <c r="G41" s="17">
        <v>244.5209786475381</v>
      </c>
      <c r="H41" s="20">
        <f t="shared" si="0"/>
        <v>0.10283681511608381</v>
      </c>
      <c r="I41" s="18">
        <v>1.67783481928925</v>
      </c>
      <c r="J41" s="18">
        <v>1.5213808573416567</v>
      </c>
      <c r="K41" s="18">
        <f t="shared" si="1"/>
        <v>-0.15645396194759331</v>
      </c>
    </row>
    <row r="42" spans="1:11" ht="15" thickBot="1" x14ac:dyDescent="0.35">
      <c r="A42" s="16" t="s">
        <v>37</v>
      </c>
      <c r="B42" s="16" t="s">
        <v>256</v>
      </c>
      <c r="C42" s="16" t="s">
        <v>441</v>
      </c>
      <c r="D42" s="16" t="s">
        <v>499</v>
      </c>
      <c r="E42" s="17">
        <v>176.65</v>
      </c>
      <c r="F42" s="17">
        <v>171.21</v>
      </c>
      <c r="G42" s="17">
        <v>210.91737068113815</v>
      </c>
      <c r="H42" s="20">
        <f t="shared" si="0"/>
        <v>0.23192202956099611</v>
      </c>
      <c r="I42" s="18">
        <v>1.3897067937381229</v>
      </c>
      <c r="J42" s="18">
        <v>1.1280801547427108</v>
      </c>
      <c r="K42" s="18">
        <f t="shared" si="1"/>
        <v>-0.26162663899541205</v>
      </c>
    </row>
    <row r="43" spans="1:11" ht="15" thickBot="1" x14ac:dyDescent="0.35">
      <c r="A43" s="16" t="s">
        <v>38</v>
      </c>
      <c r="B43" s="16" t="s">
        <v>257</v>
      </c>
      <c r="C43" s="16" t="s">
        <v>464</v>
      </c>
      <c r="D43" s="16" t="s">
        <v>522</v>
      </c>
      <c r="E43" s="17">
        <v>154.55000000000001</v>
      </c>
      <c r="F43" s="17">
        <v>151.28</v>
      </c>
      <c r="G43" s="17">
        <v>188.64693434917896</v>
      </c>
      <c r="H43" s="20">
        <f t="shared" si="0"/>
        <v>0.24700511864872396</v>
      </c>
      <c r="I43" s="18">
        <v>1.6861118557502226</v>
      </c>
      <c r="J43" s="18">
        <v>1.3521290574791884</v>
      </c>
      <c r="K43" s="18">
        <f t="shared" si="1"/>
        <v>-0.33398279827103416</v>
      </c>
    </row>
    <row r="44" spans="1:11" ht="15" thickBot="1" x14ac:dyDescent="0.35">
      <c r="A44" s="16" t="s">
        <v>39</v>
      </c>
      <c r="B44" s="16" t="s">
        <v>258</v>
      </c>
      <c r="C44" s="16" t="s">
        <v>465</v>
      </c>
      <c r="D44" s="16" t="s">
        <v>523</v>
      </c>
      <c r="E44" s="17">
        <v>97.6</v>
      </c>
      <c r="F44" s="17">
        <v>121.69</v>
      </c>
      <c r="G44" s="17">
        <v>112.76133226730472</v>
      </c>
      <c r="H44" s="20">
        <f t="shared" si="0"/>
        <v>-7.3372238743489804E-2</v>
      </c>
      <c r="I44" s="18">
        <v>1.4217212687637943</v>
      </c>
      <c r="J44" s="18">
        <v>1.5342960012723295</v>
      </c>
      <c r="K44" s="18">
        <f t="shared" si="1"/>
        <v>0.11257473250853511</v>
      </c>
    </row>
    <row r="45" spans="1:11" ht="15" thickBot="1" x14ac:dyDescent="0.35">
      <c r="A45" s="16" t="s">
        <v>40</v>
      </c>
      <c r="B45" s="16" t="s">
        <v>259</v>
      </c>
      <c r="C45" s="16" t="s">
        <v>448</v>
      </c>
      <c r="D45" s="16" t="s">
        <v>506</v>
      </c>
      <c r="E45" s="17">
        <v>329.53</v>
      </c>
      <c r="F45" s="17">
        <v>314.89999999999998</v>
      </c>
      <c r="G45" s="17">
        <v>336.09042784633283</v>
      </c>
      <c r="H45" s="20">
        <f t="shared" si="0"/>
        <v>6.7292562230336153E-2</v>
      </c>
      <c r="I45" s="18">
        <v>1.5984802381434744</v>
      </c>
      <c r="J45" s="18">
        <v>1.4976964093173364</v>
      </c>
      <c r="K45" s="18">
        <f t="shared" si="1"/>
        <v>-0.10078382882613801</v>
      </c>
    </row>
    <row r="46" spans="1:11" ht="15" thickBot="1" x14ac:dyDescent="0.35">
      <c r="A46" s="16" t="s">
        <v>41</v>
      </c>
      <c r="B46" s="16" t="s">
        <v>260</v>
      </c>
      <c r="C46" s="16" t="s">
        <v>441</v>
      </c>
      <c r="D46" s="16" t="s">
        <v>499</v>
      </c>
      <c r="E46" s="17">
        <v>410.17999999999995</v>
      </c>
      <c r="F46" s="17">
        <v>364.91</v>
      </c>
      <c r="G46" s="17">
        <v>371.67423586152842</v>
      </c>
      <c r="H46" s="20">
        <f t="shared" si="0"/>
        <v>1.8536723744288702E-2</v>
      </c>
      <c r="I46" s="18">
        <v>1.2048691023784757</v>
      </c>
      <c r="J46" s="18">
        <v>1.1829412472720691</v>
      </c>
      <c r="K46" s="18">
        <f t="shared" si="1"/>
        <v>-2.1927855106406602E-2</v>
      </c>
    </row>
    <row r="47" spans="1:11" ht="15" thickBot="1" x14ac:dyDescent="0.35">
      <c r="A47" s="16" t="s">
        <v>42</v>
      </c>
      <c r="B47" s="16" t="s">
        <v>261</v>
      </c>
      <c r="C47" s="16" t="s">
        <v>465</v>
      </c>
      <c r="D47" s="16" t="s">
        <v>523</v>
      </c>
      <c r="E47" s="17">
        <v>309.3</v>
      </c>
      <c r="F47" s="17">
        <v>300.32</v>
      </c>
      <c r="G47" s="17">
        <v>289.51028477180586</v>
      </c>
      <c r="H47" s="20">
        <f t="shared" si="0"/>
        <v>-3.5993990504109404E-2</v>
      </c>
      <c r="I47" s="18">
        <v>1.690839862983913</v>
      </c>
      <c r="J47" s="18">
        <v>1.7539723262390314</v>
      </c>
      <c r="K47" s="18">
        <f t="shared" si="1"/>
        <v>6.3132463255118454E-2</v>
      </c>
    </row>
    <row r="48" spans="1:11" ht="15" thickBot="1" x14ac:dyDescent="0.35">
      <c r="A48" s="16" t="s">
        <v>43</v>
      </c>
      <c r="B48" s="16" t="s">
        <v>262</v>
      </c>
      <c r="C48" s="16" t="s">
        <v>440</v>
      </c>
      <c r="D48" s="16" t="s">
        <v>498</v>
      </c>
      <c r="E48" s="17">
        <v>157.19999999999999</v>
      </c>
      <c r="F48" s="17">
        <v>176.62</v>
      </c>
      <c r="G48" s="17">
        <v>178.08247577079078</v>
      </c>
      <c r="H48" s="20">
        <f t="shared" si="0"/>
        <v>8.2803520031184165E-3</v>
      </c>
      <c r="I48" s="18">
        <v>1.5507885937863619</v>
      </c>
      <c r="J48" s="18">
        <v>1.5380529737641515</v>
      </c>
      <c r="K48" s="18">
        <f t="shared" si="1"/>
        <v>-1.2735620022210403E-2</v>
      </c>
    </row>
    <row r="49" spans="1:11" ht="15" thickBot="1" x14ac:dyDescent="0.35">
      <c r="A49" s="16" t="s">
        <v>44</v>
      </c>
      <c r="B49" s="16" t="s">
        <v>263</v>
      </c>
      <c r="C49" s="16" t="s">
        <v>456</v>
      </c>
      <c r="D49" s="16" t="s">
        <v>514</v>
      </c>
      <c r="E49" s="17">
        <v>162</v>
      </c>
      <c r="F49" s="17">
        <v>156.43</v>
      </c>
      <c r="G49" s="17">
        <v>134.00123478467449</v>
      </c>
      <c r="H49" s="20">
        <f t="shared" si="0"/>
        <v>-0.14337892485664841</v>
      </c>
      <c r="I49" s="18">
        <v>1.7568207856635767</v>
      </c>
      <c r="J49" s="18">
        <v>2.0508727098146413</v>
      </c>
      <c r="K49" s="18">
        <f t="shared" si="1"/>
        <v>0.29405192415106463</v>
      </c>
    </row>
    <row r="50" spans="1:11" ht="15" thickBot="1" x14ac:dyDescent="0.35">
      <c r="A50" s="16" t="s">
        <v>45</v>
      </c>
      <c r="B50" s="16" t="s">
        <v>264</v>
      </c>
      <c r="C50" s="16" t="s">
        <v>458</v>
      </c>
      <c r="D50" s="16" t="s">
        <v>516</v>
      </c>
      <c r="E50" s="17">
        <v>48.300000000000004</v>
      </c>
      <c r="F50" s="17">
        <v>56</v>
      </c>
      <c r="G50" s="17">
        <v>52.240715501499338</v>
      </c>
      <c r="H50" s="20">
        <f t="shared" si="0"/>
        <v>-6.7130080330368963E-2</v>
      </c>
      <c r="I50" s="18">
        <v>1.660707279715951</v>
      </c>
      <c r="J50" s="18">
        <v>1.7802131301479616</v>
      </c>
      <c r="K50" s="18">
        <f t="shared" si="1"/>
        <v>0.11950585043201056</v>
      </c>
    </row>
    <row r="51" spans="1:11" ht="15" thickBot="1" x14ac:dyDescent="0.35">
      <c r="A51" s="16" t="s">
        <v>46</v>
      </c>
      <c r="B51" s="16" t="s">
        <v>265</v>
      </c>
      <c r="C51" s="16" t="s">
        <v>452</v>
      </c>
      <c r="D51" s="16" t="s">
        <v>510</v>
      </c>
      <c r="E51" s="17">
        <v>230.11</v>
      </c>
      <c r="F51" s="17">
        <v>188.75</v>
      </c>
      <c r="G51" s="17">
        <v>167.63663490289184</v>
      </c>
      <c r="H51" s="20">
        <f t="shared" si="0"/>
        <v>-0.11185888793169885</v>
      </c>
      <c r="I51" s="18">
        <v>1.9132314496664706</v>
      </c>
      <c r="J51" s="18">
        <v>2.1541975972837708</v>
      </c>
      <c r="K51" s="18">
        <f t="shared" si="1"/>
        <v>0.24096614761730017</v>
      </c>
    </row>
    <row r="52" spans="1:11" ht="15" thickBot="1" x14ac:dyDescent="0.35">
      <c r="A52" s="16" t="s">
        <v>47</v>
      </c>
      <c r="B52" s="16" t="s">
        <v>266</v>
      </c>
      <c r="C52" s="16" t="s">
        <v>446</v>
      </c>
      <c r="D52" s="16" t="s">
        <v>504</v>
      </c>
      <c r="E52" s="17">
        <v>534.76</v>
      </c>
      <c r="F52" s="17">
        <v>513.41</v>
      </c>
      <c r="G52" s="17">
        <v>626.56028113797743</v>
      </c>
      <c r="H52" s="20">
        <f t="shared" si="0"/>
        <v>0.22038971024712697</v>
      </c>
      <c r="I52" s="18">
        <v>1.3155797492429231</v>
      </c>
      <c r="J52" s="18">
        <v>1.0779997063204674</v>
      </c>
      <c r="K52" s="18">
        <f t="shared" si="1"/>
        <v>-0.23758004292245571</v>
      </c>
    </row>
    <row r="53" spans="1:11" ht="15" thickBot="1" x14ac:dyDescent="0.35">
      <c r="A53" s="16" t="s">
        <v>48</v>
      </c>
      <c r="B53" s="16" t="s">
        <v>267</v>
      </c>
      <c r="C53" s="16" t="s">
        <v>466</v>
      </c>
      <c r="D53" s="16" t="s">
        <v>524</v>
      </c>
      <c r="E53" s="17">
        <v>843.0200000000001</v>
      </c>
      <c r="F53" s="17">
        <v>778.45</v>
      </c>
      <c r="G53" s="17">
        <v>717.15471207241887</v>
      </c>
      <c r="H53" s="20">
        <f t="shared" si="0"/>
        <v>-7.8740173328513283E-2</v>
      </c>
      <c r="I53" s="18">
        <v>1.3042764613774389</v>
      </c>
      <c r="J53" s="18">
        <v>1.4157531063628293</v>
      </c>
      <c r="K53" s="18">
        <f t="shared" si="1"/>
        <v>0.11147664498539034</v>
      </c>
    </row>
    <row r="54" spans="1:11" ht="15" thickBot="1" x14ac:dyDescent="0.35">
      <c r="A54" s="16" t="s">
        <v>49</v>
      </c>
      <c r="B54" s="16" t="s">
        <v>268</v>
      </c>
      <c r="C54" s="16" t="s">
        <v>451</v>
      </c>
      <c r="D54" s="16" t="s">
        <v>509</v>
      </c>
      <c r="E54" s="17">
        <v>332.46000000000004</v>
      </c>
      <c r="F54" s="17">
        <v>311.58999999999997</v>
      </c>
      <c r="G54" s="17">
        <v>338.37769247228152</v>
      </c>
      <c r="H54" s="20">
        <f t="shared" si="0"/>
        <v>8.5970963356595376E-2</v>
      </c>
      <c r="I54" s="18">
        <v>1.4386504586431974</v>
      </c>
      <c r="J54" s="18">
        <v>1.3247595996457544</v>
      </c>
      <c r="K54" s="18">
        <f t="shared" si="1"/>
        <v>-0.113890858997443</v>
      </c>
    </row>
    <row r="55" spans="1:11" ht="15" thickBot="1" x14ac:dyDescent="0.35">
      <c r="A55" s="16" t="s">
        <v>50</v>
      </c>
      <c r="B55" s="16" t="s">
        <v>269</v>
      </c>
      <c r="C55" s="16" t="s">
        <v>466</v>
      </c>
      <c r="D55" s="16" t="s">
        <v>524</v>
      </c>
      <c r="E55" s="17">
        <v>224.5</v>
      </c>
      <c r="F55" s="17">
        <v>209.17</v>
      </c>
      <c r="G55" s="17">
        <v>209.64557624098182</v>
      </c>
      <c r="H55" s="20">
        <f t="shared" si="0"/>
        <v>2.2736350383986107E-3</v>
      </c>
      <c r="I55" s="18">
        <v>1.3642940865760176</v>
      </c>
      <c r="J55" s="18">
        <v>1.3611992163434983</v>
      </c>
      <c r="K55" s="18">
        <f t="shared" si="1"/>
        <v>-3.0948702325193089E-3</v>
      </c>
    </row>
    <row r="56" spans="1:11" ht="15" thickBot="1" x14ac:dyDescent="0.35">
      <c r="A56" s="16" t="s">
        <v>51</v>
      </c>
      <c r="B56" s="16" t="s">
        <v>270</v>
      </c>
      <c r="C56" s="16" t="s">
        <v>467</v>
      </c>
      <c r="D56" s="16" t="s">
        <v>525</v>
      </c>
      <c r="E56" s="17">
        <v>122.91</v>
      </c>
      <c r="F56" s="17">
        <v>122.14</v>
      </c>
      <c r="G56" s="17">
        <v>122.23347463716165</v>
      </c>
      <c r="H56" s="20">
        <f t="shared" si="0"/>
        <v>7.6530732898025537E-4</v>
      </c>
      <c r="I56" s="18">
        <v>1.2734539791042196</v>
      </c>
      <c r="J56" s="18">
        <v>1.2724801407265398</v>
      </c>
      <c r="K56" s="18">
        <f t="shared" si="1"/>
        <v>-9.738383776798365E-4</v>
      </c>
    </row>
    <row r="57" spans="1:11" ht="15" thickBot="1" x14ac:dyDescent="0.35">
      <c r="A57" s="16" t="s">
        <v>52</v>
      </c>
      <c r="B57" s="16" t="s">
        <v>271</v>
      </c>
      <c r="C57" s="16" t="s">
        <v>466</v>
      </c>
      <c r="D57" s="16" t="s">
        <v>524</v>
      </c>
      <c r="E57" s="17">
        <v>881.69999999999993</v>
      </c>
      <c r="F57" s="17">
        <v>845</v>
      </c>
      <c r="G57" s="17">
        <v>671.63983861627514</v>
      </c>
      <c r="H57" s="20">
        <f t="shared" si="0"/>
        <v>-0.2051599543002661</v>
      </c>
      <c r="I57" s="18">
        <v>1.3535434143751746</v>
      </c>
      <c r="J57" s="18">
        <v>1.7029129592779748</v>
      </c>
      <c r="K57" s="18">
        <f t="shared" si="1"/>
        <v>0.34936954490280026</v>
      </c>
    </row>
    <row r="58" spans="1:11" ht="15" thickBot="1" x14ac:dyDescent="0.35">
      <c r="A58" s="16" t="s">
        <v>53</v>
      </c>
      <c r="B58" s="16" t="s">
        <v>272</v>
      </c>
      <c r="C58" s="16" t="s">
        <v>443</v>
      </c>
      <c r="D58" s="16" t="s">
        <v>501</v>
      </c>
      <c r="E58" s="17">
        <v>120.4</v>
      </c>
      <c r="F58" s="17">
        <v>119.61</v>
      </c>
      <c r="G58" s="17">
        <v>127.95784464410427</v>
      </c>
      <c r="H58" s="20">
        <f t="shared" si="0"/>
        <v>6.9792196673390774E-2</v>
      </c>
      <c r="I58" s="18">
        <v>1.4670052820329127</v>
      </c>
      <c r="J58" s="18">
        <v>1.3712992921379401</v>
      </c>
      <c r="K58" s="18">
        <f t="shared" si="1"/>
        <v>-9.5705989894972587E-2</v>
      </c>
    </row>
    <row r="59" spans="1:11" ht="15" thickBot="1" x14ac:dyDescent="0.35">
      <c r="A59" s="16" t="s">
        <v>54</v>
      </c>
      <c r="B59" s="16" t="s">
        <v>273</v>
      </c>
      <c r="C59" s="16" t="s">
        <v>438</v>
      </c>
      <c r="D59" s="16" t="s">
        <v>496</v>
      </c>
      <c r="E59" s="17">
        <v>57.55</v>
      </c>
      <c r="F59" s="17">
        <v>62.08</v>
      </c>
      <c r="G59" s="17">
        <v>62.4619329929209</v>
      </c>
      <c r="H59" s="20">
        <f t="shared" si="0"/>
        <v>6.152271148854734E-3</v>
      </c>
      <c r="I59" s="18">
        <v>1.3207668519966476</v>
      </c>
      <c r="J59" s="18">
        <v>1.3126908221243256</v>
      </c>
      <c r="K59" s="18">
        <f t="shared" si="1"/>
        <v>-8.0760298723219215E-3</v>
      </c>
    </row>
    <row r="60" spans="1:11" ht="15" thickBot="1" x14ac:dyDescent="0.35">
      <c r="A60" s="16" t="s">
        <v>55</v>
      </c>
      <c r="B60" s="16" t="s">
        <v>274</v>
      </c>
      <c r="C60" s="16" t="s">
        <v>463</v>
      </c>
      <c r="D60" s="16" t="s">
        <v>521</v>
      </c>
      <c r="E60" s="17">
        <v>7</v>
      </c>
      <c r="F60" s="17">
        <v>10.81</v>
      </c>
      <c r="G60" s="17">
        <v>9.4773306274316003</v>
      </c>
      <c r="H60" s="20">
        <f t="shared" si="0"/>
        <v>-0.12328116304980576</v>
      </c>
      <c r="I60" s="18">
        <v>0.99353907346869597</v>
      </c>
      <c r="J60" s="18">
        <v>1.1332470931329359</v>
      </c>
      <c r="K60" s="18">
        <f t="shared" si="1"/>
        <v>0.13970801966423996</v>
      </c>
    </row>
    <row r="61" spans="1:11" ht="15" thickBot="1" x14ac:dyDescent="0.35">
      <c r="A61" s="16" t="s">
        <v>56</v>
      </c>
      <c r="B61" s="16" t="s">
        <v>275</v>
      </c>
      <c r="C61" s="16" t="s">
        <v>444</v>
      </c>
      <c r="D61" s="16" t="s">
        <v>502</v>
      </c>
      <c r="E61" s="17">
        <v>283.73</v>
      </c>
      <c r="F61" s="17">
        <v>287.7</v>
      </c>
      <c r="G61" s="17">
        <v>268.58094657240542</v>
      </c>
      <c r="H61" s="20">
        <f t="shared" si="0"/>
        <v>-6.6454825956185487E-2</v>
      </c>
      <c r="I61" s="18">
        <v>1.5649995887524177</v>
      </c>
      <c r="J61" s="18">
        <v>1.6764047764002119</v>
      </c>
      <c r="K61" s="18">
        <f t="shared" si="1"/>
        <v>0.11140518764779417</v>
      </c>
    </row>
    <row r="62" spans="1:11" ht="15" thickBot="1" x14ac:dyDescent="0.35">
      <c r="A62" s="16" t="s">
        <v>57</v>
      </c>
      <c r="B62" s="16" t="s">
        <v>276</v>
      </c>
      <c r="C62" s="16" t="s">
        <v>453</v>
      </c>
      <c r="D62" s="16" t="s">
        <v>511</v>
      </c>
      <c r="E62" s="17">
        <v>47</v>
      </c>
      <c r="F62" s="17">
        <v>42.31</v>
      </c>
      <c r="G62" s="17">
        <v>51.819083131188748</v>
      </c>
      <c r="H62" s="20">
        <f t="shared" si="0"/>
        <v>0.22474788776149243</v>
      </c>
      <c r="I62" s="18">
        <v>1.7989082201468769</v>
      </c>
      <c r="J62" s="18">
        <v>1.4687987937132059</v>
      </c>
      <c r="K62" s="18">
        <f t="shared" si="1"/>
        <v>-0.33010942643367103</v>
      </c>
    </row>
    <row r="63" spans="1:11" ht="15" thickBot="1" x14ac:dyDescent="0.35">
      <c r="A63" s="16" t="s">
        <v>58</v>
      </c>
      <c r="B63" s="16" t="s">
        <v>277</v>
      </c>
      <c r="C63" s="16" t="s">
        <v>463</v>
      </c>
      <c r="D63" s="16" t="s">
        <v>521</v>
      </c>
      <c r="E63" s="17">
        <v>24</v>
      </c>
      <c r="F63" s="17">
        <v>31.46</v>
      </c>
      <c r="G63" s="17">
        <v>27.14662727689436</v>
      </c>
      <c r="H63" s="20">
        <f t="shared" si="0"/>
        <v>-0.13710657098237891</v>
      </c>
      <c r="I63" s="18">
        <v>0.99431977055134368</v>
      </c>
      <c r="J63" s="18">
        <v>1.1523088913579371</v>
      </c>
      <c r="K63" s="18">
        <f t="shared" si="1"/>
        <v>0.15798912080659344</v>
      </c>
    </row>
    <row r="64" spans="1:11" ht="15" thickBot="1" x14ac:dyDescent="0.35">
      <c r="A64" s="16" t="s">
        <v>59</v>
      </c>
      <c r="B64" s="16" t="s">
        <v>278</v>
      </c>
      <c r="C64" s="16" t="s">
        <v>456</v>
      </c>
      <c r="D64" s="16" t="s">
        <v>514</v>
      </c>
      <c r="E64" s="17">
        <v>154.9</v>
      </c>
      <c r="F64" s="17">
        <v>156.19999999999999</v>
      </c>
      <c r="G64" s="17">
        <v>157.8459778702732</v>
      </c>
      <c r="H64" s="20">
        <f t="shared" si="0"/>
        <v>1.0537630411480243E-2</v>
      </c>
      <c r="I64" s="18">
        <v>1.6850494634907187</v>
      </c>
      <c r="J64" s="18">
        <v>1.6674781945572719</v>
      </c>
      <c r="K64" s="18">
        <f t="shared" si="1"/>
        <v>-1.7571268933446849E-2</v>
      </c>
    </row>
    <row r="65" spans="1:11" ht="15" thickBot="1" x14ac:dyDescent="0.35">
      <c r="A65" s="16" t="s">
        <v>60</v>
      </c>
      <c r="B65" s="16" t="s">
        <v>279</v>
      </c>
      <c r="C65" s="16" t="s">
        <v>442</v>
      </c>
      <c r="D65" s="16" t="s">
        <v>500</v>
      </c>
      <c r="E65" s="17">
        <v>79.22</v>
      </c>
      <c r="F65" s="17">
        <v>83.13</v>
      </c>
      <c r="G65" s="17">
        <v>103.4688657296132</v>
      </c>
      <c r="H65" s="20">
        <f t="shared" si="0"/>
        <v>0.24466336737174552</v>
      </c>
      <c r="I65" s="18">
        <v>1.3743119572870623</v>
      </c>
      <c r="J65" s="18">
        <v>1.1041635781320416</v>
      </c>
      <c r="K65" s="18">
        <f t="shared" si="1"/>
        <v>-0.27014837915502077</v>
      </c>
    </row>
    <row r="66" spans="1:11" ht="15" thickBot="1" x14ac:dyDescent="0.35">
      <c r="A66" s="16" t="s">
        <v>61</v>
      </c>
      <c r="B66" s="16" t="s">
        <v>280</v>
      </c>
      <c r="C66" s="16" t="s">
        <v>453</v>
      </c>
      <c r="D66" s="16" t="s">
        <v>511</v>
      </c>
      <c r="E66" s="17">
        <v>54.6</v>
      </c>
      <c r="F66" s="17">
        <v>52.43</v>
      </c>
      <c r="G66" s="17">
        <v>65.085948666948497</v>
      </c>
      <c r="H66" s="20">
        <f t="shared" si="0"/>
        <v>0.24138753894618534</v>
      </c>
      <c r="I66" s="18">
        <v>1.7071018617014286</v>
      </c>
      <c r="J66" s="18">
        <v>1.3751562732380804</v>
      </c>
      <c r="K66" s="18">
        <f t="shared" si="1"/>
        <v>-0.33194558846334821</v>
      </c>
    </row>
    <row r="67" spans="1:11" ht="15" thickBot="1" x14ac:dyDescent="0.35">
      <c r="A67" s="16" t="s">
        <v>62</v>
      </c>
      <c r="B67" s="16" t="s">
        <v>281</v>
      </c>
      <c r="C67" s="16" t="s">
        <v>464</v>
      </c>
      <c r="D67" s="16" t="s">
        <v>522</v>
      </c>
      <c r="E67" s="17">
        <v>254.18</v>
      </c>
      <c r="F67" s="17">
        <v>242.36</v>
      </c>
      <c r="G67" s="17">
        <v>253.44902541407788</v>
      </c>
      <c r="H67" s="20">
        <f t="shared" si="0"/>
        <v>4.5754354737076522E-2</v>
      </c>
      <c r="I67" s="18">
        <v>1.6346546087585225</v>
      </c>
      <c r="J67" s="18">
        <v>1.5631344027914733</v>
      </c>
      <c r="K67" s="18">
        <f t="shared" si="1"/>
        <v>-7.1520205967049222E-2</v>
      </c>
    </row>
    <row r="68" spans="1:11" ht="15" thickBot="1" x14ac:dyDescent="0.35">
      <c r="A68" s="16" t="s">
        <v>63</v>
      </c>
      <c r="B68" s="16" t="s">
        <v>282</v>
      </c>
      <c r="C68" s="16" t="s">
        <v>468</v>
      </c>
      <c r="D68" s="16" t="s">
        <v>526</v>
      </c>
      <c r="E68" s="17">
        <v>1393.0900000000001</v>
      </c>
      <c r="F68" s="17">
        <v>1432.45</v>
      </c>
      <c r="G68" s="17">
        <v>1301.9485032514308</v>
      </c>
      <c r="H68" s="20">
        <f t="shared" si="0"/>
        <v>-9.1103701175307514E-2</v>
      </c>
      <c r="I68" s="18">
        <v>1.5622914740345075</v>
      </c>
      <c r="J68" s="18">
        <v>1.7188885861398382</v>
      </c>
      <c r="K68" s="18">
        <f t="shared" si="1"/>
        <v>0.15659711210533067</v>
      </c>
    </row>
    <row r="69" spans="1:11" ht="15" thickBot="1" x14ac:dyDescent="0.35">
      <c r="A69" s="16" t="s">
        <v>64</v>
      </c>
      <c r="B69" s="16" t="s">
        <v>283</v>
      </c>
      <c r="C69" s="16" t="s">
        <v>469</v>
      </c>
      <c r="D69" s="16" t="s">
        <v>527</v>
      </c>
      <c r="E69" s="17">
        <v>472.33000000000004</v>
      </c>
      <c r="F69" s="17">
        <v>469.76</v>
      </c>
      <c r="G69" s="17">
        <v>426.22678836958193</v>
      </c>
      <c r="H69" s="20">
        <f t="shared" si="0"/>
        <v>-9.2671175984370885E-2</v>
      </c>
      <c r="I69" s="18">
        <v>1.6197584752674952</v>
      </c>
      <c r="J69" s="18">
        <v>1.7851945539422147</v>
      </c>
      <c r="K69" s="18">
        <f t="shared" si="1"/>
        <v>0.16543607867471954</v>
      </c>
    </row>
    <row r="70" spans="1:11" ht="15" thickBot="1" x14ac:dyDescent="0.35">
      <c r="A70" s="16" t="s">
        <v>65</v>
      </c>
      <c r="B70" s="16" t="s">
        <v>284</v>
      </c>
      <c r="C70" s="16" t="s">
        <v>467</v>
      </c>
      <c r="D70" s="16" t="s">
        <v>525</v>
      </c>
      <c r="E70" s="17">
        <v>339.18000000000006</v>
      </c>
      <c r="F70" s="17">
        <v>322.69</v>
      </c>
      <c r="G70" s="17">
        <v>317.72373725395107</v>
      </c>
      <c r="H70" s="20">
        <f t="shared" ref="H70:H133" si="2">(G70-F70)/F70</f>
        <v>-1.5390197235888706E-2</v>
      </c>
      <c r="I70" s="18">
        <v>1.349009628489195</v>
      </c>
      <c r="J70" s="18">
        <v>1.370095671099453</v>
      </c>
      <c r="K70" s="18">
        <f t="shared" ref="K70:K133" si="3">J70-I70</f>
        <v>2.1086042610257927E-2</v>
      </c>
    </row>
    <row r="71" spans="1:11" ht="15" thickBot="1" x14ac:dyDescent="0.35">
      <c r="A71" s="16" t="s">
        <v>66</v>
      </c>
      <c r="B71" s="16" t="s">
        <v>285</v>
      </c>
      <c r="C71" s="16" t="s">
        <v>441</v>
      </c>
      <c r="D71" s="16" t="s">
        <v>499</v>
      </c>
      <c r="E71" s="17">
        <v>37.6</v>
      </c>
      <c r="F71" s="17">
        <v>35.9</v>
      </c>
      <c r="G71" s="17">
        <v>47.099095528980996</v>
      </c>
      <c r="H71" s="20">
        <f t="shared" si="2"/>
        <v>0.31195252169863502</v>
      </c>
      <c r="I71" s="18">
        <v>1.6276045193683792</v>
      </c>
      <c r="J71" s="18">
        <v>1.2405971195215644</v>
      </c>
      <c r="K71" s="18">
        <f t="shared" si="3"/>
        <v>-0.38700739984681487</v>
      </c>
    </row>
    <row r="72" spans="1:11" ht="15" thickBot="1" x14ac:dyDescent="0.35">
      <c r="A72" s="16" t="s">
        <v>67</v>
      </c>
      <c r="B72" s="16" t="s">
        <v>286</v>
      </c>
      <c r="C72" s="16" t="s">
        <v>451</v>
      </c>
      <c r="D72" s="16" t="s">
        <v>509</v>
      </c>
      <c r="E72" s="17">
        <v>28.950000000000003</v>
      </c>
      <c r="F72" s="17">
        <v>27.9</v>
      </c>
      <c r="G72" s="17">
        <v>27.736022314670709</v>
      </c>
      <c r="H72" s="20">
        <f t="shared" si="2"/>
        <v>-5.8773363917308018E-3</v>
      </c>
      <c r="I72" s="18">
        <v>1.5812518954953276</v>
      </c>
      <c r="J72" s="18">
        <v>1.5906003890465723</v>
      </c>
      <c r="K72" s="18">
        <f t="shared" si="3"/>
        <v>9.3484935512446743E-3</v>
      </c>
    </row>
    <row r="73" spans="1:11" ht="15" thickBot="1" x14ac:dyDescent="0.35">
      <c r="A73" s="16" t="s">
        <v>68</v>
      </c>
      <c r="B73" s="16" t="s">
        <v>287</v>
      </c>
      <c r="C73" s="16" t="s">
        <v>470</v>
      </c>
      <c r="D73" s="16" t="s">
        <v>528</v>
      </c>
      <c r="E73" s="17">
        <v>137</v>
      </c>
      <c r="F73" s="17">
        <v>121.06</v>
      </c>
      <c r="G73" s="17">
        <v>113.73068577267551</v>
      </c>
      <c r="H73" s="20">
        <f t="shared" si="2"/>
        <v>-6.0542823619068958E-2</v>
      </c>
      <c r="I73" s="18">
        <v>1.5264035293852485</v>
      </c>
      <c r="J73" s="18">
        <v>1.6247718020159363</v>
      </c>
      <c r="K73" s="18">
        <f t="shared" si="3"/>
        <v>9.8368272630687814E-2</v>
      </c>
    </row>
    <row r="74" spans="1:11" ht="15" thickBot="1" x14ac:dyDescent="0.35">
      <c r="A74" s="16" t="s">
        <v>69</v>
      </c>
      <c r="B74" s="16" t="s">
        <v>288</v>
      </c>
      <c r="C74" s="16" t="s">
        <v>471</v>
      </c>
      <c r="D74" s="16" t="s">
        <v>529</v>
      </c>
      <c r="E74" s="17">
        <v>40.5</v>
      </c>
      <c r="F74" s="17">
        <v>55.61</v>
      </c>
      <c r="G74" s="17">
        <v>38.98031856993024</v>
      </c>
      <c r="H74" s="20">
        <f t="shared" si="2"/>
        <v>-0.29904120536000284</v>
      </c>
      <c r="I74" s="18">
        <v>1.097112601569292</v>
      </c>
      <c r="J74" s="18">
        <v>1.565159906628683</v>
      </c>
      <c r="K74" s="18">
        <f t="shared" si="3"/>
        <v>0.46804730505939096</v>
      </c>
    </row>
    <row r="75" spans="1:11" ht="15" thickBot="1" x14ac:dyDescent="0.35">
      <c r="A75" s="16" t="s">
        <v>70</v>
      </c>
      <c r="B75" s="16" t="s">
        <v>289</v>
      </c>
      <c r="C75" s="16" t="s">
        <v>443</v>
      </c>
      <c r="D75" s="16" t="s">
        <v>501</v>
      </c>
      <c r="E75" s="17">
        <v>137.80000000000001</v>
      </c>
      <c r="F75" s="17">
        <v>130.47999999999999</v>
      </c>
      <c r="G75" s="17">
        <v>154.97464616714004</v>
      </c>
      <c r="H75" s="20">
        <f t="shared" si="2"/>
        <v>0.18772720851578822</v>
      </c>
      <c r="I75" s="18">
        <v>1.2838196955262307</v>
      </c>
      <c r="J75" s="18">
        <v>1.0809045093195446</v>
      </c>
      <c r="K75" s="18">
        <f t="shared" si="3"/>
        <v>-0.20291518620668603</v>
      </c>
    </row>
    <row r="76" spans="1:11" ht="15" thickBot="1" x14ac:dyDescent="0.35">
      <c r="A76" s="16" t="s">
        <v>71</v>
      </c>
      <c r="B76" s="16" t="s">
        <v>290</v>
      </c>
      <c r="C76" s="16" t="s">
        <v>444</v>
      </c>
      <c r="D76" s="16" t="s">
        <v>502</v>
      </c>
      <c r="E76" s="17">
        <v>54.430000000000007</v>
      </c>
      <c r="F76" s="17">
        <v>61.91</v>
      </c>
      <c r="G76" s="17">
        <v>71.706992200923011</v>
      </c>
      <c r="H76" s="20">
        <f t="shared" si="2"/>
        <v>0.15824571476212268</v>
      </c>
      <c r="I76" s="18">
        <v>1.538097575413081</v>
      </c>
      <c r="J76" s="18">
        <v>1.3279544709811175</v>
      </c>
      <c r="K76" s="18">
        <f t="shared" si="3"/>
        <v>-0.21014310443196349</v>
      </c>
    </row>
    <row r="77" spans="1:11" ht="15" thickBot="1" x14ac:dyDescent="0.35">
      <c r="A77" s="16" t="s">
        <v>72</v>
      </c>
      <c r="B77" s="16" t="s">
        <v>291</v>
      </c>
      <c r="C77" s="16" t="s">
        <v>440</v>
      </c>
      <c r="D77" s="16" t="s">
        <v>498</v>
      </c>
      <c r="E77" s="17">
        <v>58.06</v>
      </c>
      <c r="F77" s="17">
        <v>54.85</v>
      </c>
      <c r="G77" s="17">
        <v>75.42863872367424</v>
      </c>
      <c r="H77" s="20">
        <f t="shared" si="2"/>
        <v>0.3751802866668047</v>
      </c>
      <c r="I77" s="18">
        <v>1.6683851642647114</v>
      </c>
      <c r="J77" s="18">
        <v>1.2132119551455931</v>
      </c>
      <c r="K77" s="18">
        <f t="shared" si="3"/>
        <v>-0.45517320911911829</v>
      </c>
    </row>
    <row r="78" spans="1:11" ht="15" thickBot="1" x14ac:dyDescent="0.35">
      <c r="A78" s="16" t="s">
        <v>73</v>
      </c>
      <c r="B78" s="16" t="s">
        <v>292</v>
      </c>
      <c r="C78" s="16" t="s">
        <v>441</v>
      </c>
      <c r="D78" s="16" t="s">
        <v>499</v>
      </c>
      <c r="E78" s="17">
        <v>54.2</v>
      </c>
      <c r="F78" s="17">
        <v>48.73</v>
      </c>
      <c r="G78" s="17">
        <v>56.650498999115648</v>
      </c>
      <c r="H78" s="20">
        <f t="shared" si="2"/>
        <v>0.16253845678464296</v>
      </c>
      <c r="I78" s="18">
        <v>1.6552177081835309</v>
      </c>
      <c r="J78" s="18">
        <v>1.4237960890872752</v>
      </c>
      <c r="K78" s="18">
        <f t="shared" si="3"/>
        <v>-0.23142161909625569</v>
      </c>
    </row>
    <row r="79" spans="1:11" ht="15" thickBot="1" x14ac:dyDescent="0.35">
      <c r="A79" s="16" t="s">
        <v>74</v>
      </c>
      <c r="B79" s="16" t="s">
        <v>293</v>
      </c>
      <c r="C79" s="16" t="s">
        <v>463</v>
      </c>
      <c r="D79" s="16" t="s">
        <v>521</v>
      </c>
      <c r="E79" s="17">
        <v>98</v>
      </c>
      <c r="F79" s="17">
        <v>86.02</v>
      </c>
      <c r="G79" s="17">
        <v>94.341813996696786</v>
      </c>
      <c r="H79" s="20">
        <f t="shared" si="2"/>
        <v>9.6742780710262613E-2</v>
      </c>
      <c r="I79" s="18">
        <v>1.5606641595078032</v>
      </c>
      <c r="J79" s="18">
        <v>1.422999254663067</v>
      </c>
      <c r="K79" s="18">
        <f t="shared" si="3"/>
        <v>-0.13766490484473626</v>
      </c>
    </row>
    <row r="80" spans="1:11" ht="15" thickBot="1" x14ac:dyDescent="0.35">
      <c r="A80" s="16" t="s">
        <v>75</v>
      </c>
      <c r="B80" s="16" t="s">
        <v>294</v>
      </c>
      <c r="C80" s="16" t="s">
        <v>454</v>
      </c>
      <c r="D80" s="16" t="s">
        <v>512</v>
      </c>
      <c r="E80" s="17">
        <v>17</v>
      </c>
      <c r="F80" s="17">
        <v>15.9</v>
      </c>
      <c r="G80" s="17">
        <v>15.56742573580634</v>
      </c>
      <c r="H80" s="20">
        <f t="shared" si="2"/>
        <v>-2.0916620389538364E-2</v>
      </c>
      <c r="I80" s="18">
        <v>2.0810925545052741</v>
      </c>
      <c r="J80" s="18">
        <v>2.1255519170729444</v>
      </c>
      <c r="K80" s="18">
        <f t="shared" si="3"/>
        <v>4.4459362567670357E-2</v>
      </c>
    </row>
    <row r="81" spans="1:11" ht="15" thickBot="1" x14ac:dyDescent="0.35">
      <c r="A81" s="16" t="s">
        <v>76</v>
      </c>
      <c r="B81" s="16" t="s">
        <v>295</v>
      </c>
      <c r="C81" s="16" t="s">
        <v>457</v>
      </c>
      <c r="D81" s="16" t="s">
        <v>515</v>
      </c>
      <c r="E81" s="17">
        <v>131</v>
      </c>
      <c r="F81" s="17">
        <v>121.43</v>
      </c>
      <c r="G81" s="17">
        <v>127.10111025055961</v>
      </c>
      <c r="H81" s="20">
        <f t="shared" si="2"/>
        <v>4.6702711443297434E-2</v>
      </c>
      <c r="I81" s="18">
        <v>1.6690320974892332</v>
      </c>
      <c r="J81" s="18">
        <v>1.5945617406377084</v>
      </c>
      <c r="K81" s="18">
        <f t="shared" si="3"/>
        <v>-7.447035685152481E-2</v>
      </c>
    </row>
    <row r="82" spans="1:11" ht="15" thickBot="1" x14ac:dyDescent="0.35">
      <c r="A82" s="16" t="s">
        <v>77</v>
      </c>
      <c r="B82" s="16" t="s">
        <v>296</v>
      </c>
      <c r="C82" s="16" t="s">
        <v>441</v>
      </c>
      <c r="D82" s="16" t="s">
        <v>499</v>
      </c>
      <c r="E82" s="17">
        <v>106</v>
      </c>
      <c r="F82" s="17">
        <v>111.74</v>
      </c>
      <c r="G82" s="17">
        <v>126.5167568456415</v>
      </c>
      <c r="H82" s="20">
        <f t="shared" si="2"/>
        <v>0.13224232007912565</v>
      </c>
      <c r="I82" s="18">
        <v>1.2290914893926019</v>
      </c>
      <c r="J82" s="18">
        <v>1.0855374928104684</v>
      </c>
      <c r="K82" s="18">
        <f t="shared" si="3"/>
        <v>-0.14355399658213353</v>
      </c>
    </row>
    <row r="83" spans="1:11" ht="15" thickBot="1" x14ac:dyDescent="0.35">
      <c r="A83" s="16" t="s">
        <v>78</v>
      </c>
      <c r="B83" s="16" t="s">
        <v>297</v>
      </c>
      <c r="C83" s="16" t="s">
        <v>447</v>
      </c>
      <c r="D83" s="16" t="s">
        <v>505</v>
      </c>
      <c r="E83" s="17">
        <v>115.4</v>
      </c>
      <c r="F83" s="17">
        <v>102.23</v>
      </c>
      <c r="G83" s="17">
        <v>112.6668490127209</v>
      </c>
      <c r="H83" s="20">
        <f t="shared" si="2"/>
        <v>0.10209184204950501</v>
      </c>
      <c r="I83" s="18">
        <v>1.7112196746482451</v>
      </c>
      <c r="J83" s="18">
        <v>1.5527015166594242</v>
      </c>
      <c r="K83" s="18">
        <f t="shared" si="3"/>
        <v>-0.15851815798882085</v>
      </c>
    </row>
    <row r="84" spans="1:11" ht="15" thickBot="1" x14ac:dyDescent="0.35">
      <c r="A84" s="16" t="s">
        <v>79</v>
      </c>
      <c r="B84" s="16" t="s">
        <v>298</v>
      </c>
      <c r="C84" s="16" t="s">
        <v>463</v>
      </c>
      <c r="D84" s="16" t="s">
        <v>521</v>
      </c>
      <c r="E84" s="17">
        <v>192.05</v>
      </c>
      <c r="F84" s="17">
        <v>184.54</v>
      </c>
      <c r="G84" s="17">
        <v>261.94955811927866</v>
      </c>
      <c r="H84" s="20">
        <f t="shared" si="2"/>
        <v>0.41947305797810053</v>
      </c>
      <c r="I84" s="18">
        <v>1.3894539692675156</v>
      </c>
      <c r="J84" s="18">
        <v>0.97885194893847149</v>
      </c>
      <c r="K84" s="18">
        <f t="shared" si="3"/>
        <v>-0.41060202032904414</v>
      </c>
    </row>
    <row r="85" spans="1:11" ht="15" thickBot="1" x14ac:dyDescent="0.35">
      <c r="A85" s="16" t="s">
        <v>80</v>
      </c>
      <c r="B85" s="16" t="s">
        <v>299</v>
      </c>
      <c r="C85" s="16" t="s">
        <v>458</v>
      </c>
      <c r="D85" s="16" t="s">
        <v>516</v>
      </c>
      <c r="E85" s="17">
        <v>749.06000000000006</v>
      </c>
      <c r="F85" s="17">
        <v>681.04</v>
      </c>
      <c r="G85" s="17">
        <v>738.05085777772717</v>
      </c>
      <c r="H85" s="20">
        <f t="shared" si="2"/>
        <v>8.3711467428825348E-2</v>
      </c>
      <c r="I85" s="18">
        <v>1.4985742307583025</v>
      </c>
      <c r="J85" s="18">
        <v>1.3828166221344558</v>
      </c>
      <c r="K85" s="18">
        <f t="shared" si="3"/>
        <v>-0.11575760862384676</v>
      </c>
    </row>
    <row r="86" spans="1:11" ht="15" thickBot="1" x14ac:dyDescent="0.35">
      <c r="A86" s="16" t="s">
        <v>81</v>
      </c>
      <c r="B86" s="16" t="s">
        <v>300</v>
      </c>
      <c r="C86" s="16" t="s">
        <v>463</v>
      </c>
      <c r="D86" s="16" t="s">
        <v>521</v>
      </c>
      <c r="E86" s="17">
        <v>11.5</v>
      </c>
      <c r="F86" s="17">
        <v>19.21</v>
      </c>
      <c r="G86" s="17">
        <v>13.597958321269981</v>
      </c>
      <c r="H86" s="20">
        <f t="shared" si="2"/>
        <v>-0.29214168030869436</v>
      </c>
      <c r="I86" s="18">
        <v>0.99180420441244355</v>
      </c>
      <c r="J86" s="18">
        <v>1.4011337817502316</v>
      </c>
      <c r="K86" s="18">
        <f t="shared" si="3"/>
        <v>0.40932957733778808</v>
      </c>
    </row>
    <row r="87" spans="1:11" ht="15" thickBot="1" x14ac:dyDescent="0.35">
      <c r="A87" s="16" t="s">
        <v>82</v>
      </c>
      <c r="B87" s="16" t="s">
        <v>301</v>
      </c>
      <c r="C87" s="16" t="s">
        <v>465</v>
      </c>
      <c r="D87" s="16" t="s">
        <v>523</v>
      </c>
      <c r="E87" s="17">
        <v>613.70000000000005</v>
      </c>
      <c r="F87" s="17">
        <v>600.65</v>
      </c>
      <c r="G87" s="17">
        <v>580.16111193591473</v>
      </c>
      <c r="H87" s="20">
        <f t="shared" si="2"/>
        <v>-3.4111192981079237E-2</v>
      </c>
      <c r="I87" s="18">
        <v>1.662243316349566</v>
      </c>
      <c r="J87" s="18">
        <v>1.720946867041399</v>
      </c>
      <c r="K87" s="18">
        <f t="shared" si="3"/>
        <v>5.8703550691832973E-2</v>
      </c>
    </row>
    <row r="88" spans="1:11" ht="15" thickBot="1" x14ac:dyDescent="0.35">
      <c r="A88" s="16" t="s">
        <v>83</v>
      </c>
      <c r="B88" s="16" t="s">
        <v>302</v>
      </c>
      <c r="C88" s="16" t="s">
        <v>440</v>
      </c>
      <c r="D88" s="16" t="s">
        <v>498</v>
      </c>
      <c r="E88" s="17">
        <v>128.15</v>
      </c>
      <c r="F88" s="17">
        <v>135.1</v>
      </c>
      <c r="G88" s="17">
        <v>162.97051061076249</v>
      </c>
      <c r="H88" s="20">
        <f t="shared" si="2"/>
        <v>0.20629541532762766</v>
      </c>
      <c r="I88" s="18">
        <v>1.6609168293597318</v>
      </c>
      <c r="J88" s="18">
        <v>1.3768740295747786</v>
      </c>
      <c r="K88" s="18">
        <f t="shared" si="3"/>
        <v>-0.28404279978495328</v>
      </c>
    </row>
    <row r="89" spans="1:11" ht="15" thickBot="1" x14ac:dyDescent="0.35">
      <c r="A89" s="16" t="s">
        <v>84</v>
      </c>
      <c r="B89" s="16" t="s">
        <v>303</v>
      </c>
      <c r="C89" s="16" t="s">
        <v>452</v>
      </c>
      <c r="D89" s="16" t="s">
        <v>510</v>
      </c>
      <c r="E89" s="17">
        <v>178.6</v>
      </c>
      <c r="F89" s="17">
        <v>169.06</v>
      </c>
      <c r="G89" s="17">
        <v>152.78303074743908</v>
      </c>
      <c r="H89" s="20">
        <f t="shared" si="2"/>
        <v>-9.6279245549277873E-2</v>
      </c>
      <c r="I89" s="18">
        <v>1.7333099219658215</v>
      </c>
      <c r="J89" s="18">
        <v>1.9179706933026235</v>
      </c>
      <c r="K89" s="18">
        <f t="shared" si="3"/>
        <v>0.18466077133680203</v>
      </c>
    </row>
    <row r="90" spans="1:11" ht="15" thickBot="1" x14ac:dyDescent="0.35">
      <c r="A90" s="16" t="s">
        <v>85</v>
      </c>
      <c r="B90" s="16" t="s">
        <v>304</v>
      </c>
      <c r="C90" s="16" t="s">
        <v>471</v>
      </c>
      <c r="D90" s="16" t="s">
        <v>529</v>
      </c>
      <c r="E90" s="17">
        <v>123.35</v>
      </c>
      <c r="F90" s="17">
        <v>121.1</v>
      </c>
      <c r="G90" s="17">
        <v>138.57101428788465</v>
      </c>
      <c r="H90" s="20">
        <f t="shared" si="2"/>
        <v>0.1442693169932672</v>
      </c>
      <c r="I90" s="18">
        <v>1.5489712142778151</v>
      </c>
      <c r="J90" s="18">
        <v>1.3536771381303492</v>
      </c>
      <c r="K90" s="18">
        <f t="shared" si="3"/>
        <v>-0.19529407614746597</v>
      </c>
    </row>
    <row r="91" spans="1:11" ht="15" thickBot="1" x14ac:dyDescent="0.35">
      <c r="A91" s="16" t="s">
        <v>86</v>
      </c>
      <c r="B91" s="16" t="s">
        <v>305</v>
      </c>
      <c r="C91" s="16" t="s">
        <v>472</v>
      </c>
      <c r="D91" s="16" t="s">
        <v>530</v>
      </c>
      <c r="E91" s="17">
        <v>1679.8699999999997</v>
      </c>
      <c r="F91" s="17">
        <v>1606.75</v>
      </c>
      <c r="G91" s="17">
        <v>1537.4015758686919</v>
      </c>
      <c r="H91" s="20">
        <f t="shared" si="2"/>
        <v>-4.3160680959270635E-2</v>
      </c>
      <c r="I91" s="18">
        <v>1.4355330175207079</v>
      </c>
      <c r="J91" s="18">
        <v>1.5002864001866987</v>
      </c>
      <c r="K91" s="18">
        <f t="shared" si="3"/>
        <v>6.4753382665990733E-2</v>
      </c>
    </row>
    <row r="92" spans="1:11" ht="15" thickBot="1" x14ac:dyDescent="0.35">
      <c r="A92" s="16" t="s">
        <v>87</v>
      </c>
      <c r="B92" s="16" t="s">
        <v>306</v>
      </c>
      <c r="C92" s="16" t="s">
        <v>457</v>
      </c>
      <c r="D92" s="16" t="s">
        <v>515</v>
      </c>
      <c r="E92" s="17">
        <v>151.26</v>
      </c>
      <c r="F92" s="17">
        <v>156.69999999999999</v>
      </c>
      <c r="G92" s="17">
        <v>129.45968338539035</v>
      </c>
      <c r="H92" s="20">
        <f t="shared" si="2"/>
        <v>-0.17383737469438187</v>
      </c>
      <c r="I92" s="18">
        <v>1.5607447633247351</v>
      </c>
      <c r="J92" s="18">
        <v>1.889149563921966</v>
      </c>
      <c r="K92" s="18">
        <f t="shared" si="3"/>
        <v>0.32840480059723087</v>
      </c>
    </row>
    <row r="93" spans="1:11" ht="15" thickBot="1" x14ac:dyDescent="0.35">
      <c r="A93" s="16" t="s">
        <v>88</v>
      </c>
      <c r="B93" s="16" t="s">
        <v>307</v>
      </c>
      <c r="C93" s="16" t="s">
        <v>446</v>
      </c>
      <c r="D93" s="16" t="s">
        <v>504</v>
      </c>
      <c r="E93" s="17">
        <v>201</v>
      </c>
      <c r="F93" s="17">
        <v>187.8</v>
      </c>
      <c r="G93" s="17">
        <v>227.51468041454189</v>
      </c>
      <c r="H93" s="20">
        <f t="shared" si="2"/>
        <v>0.21147327164292795</v>
      </c>
      <c r="I93" s="18">
        <v>1.2707237732497099</v>
      </c>
      <c r="J93" s="18">
        <v>1.0489078075378666</v>
      </c>
      <c r="K93" s="18">
        <f t="shared" si="3"/>
        <v>-0.22181596571184325</v>
      </c>
    </row>
    <row r="94" spans="1:11" ht="15" thickBot="1" x14ac:dyDescent="0.35">
      <c r="A94" s="16" t="s">
        <v>89</v>
      </c>
      <c r="B94" s="16" t="s">
        <v>308</v>
      </c>
      <c r="C94" s="16" t="s">
        <v>473</v>
      </c>
      <c r="D94" s="16" t="s">
        <v>531</v>
      </c>
      <c r="E94" s="17">
        <v>1146.2199999999998</v>
      </c>
      <c r="F94" s="17">
        <v>1079.32</v>
      </c>
      <c r="G94" s="17">
        <v>991.78639570355324</v>
      </c>
      <c r="H94" s="20">
        <f t="shared" si="2"/>
        <v>-8.1100697009641912E-2</v>
      </c>
      <c r="I94" s="18">
        <v>1.5291682495744738</v>
      </c>
      <c r="J94" s="18">
        <v>1.6641303835992998</v>
      </c>
      <c r="K94" s="18">
        <f t="shared" si="3"/>
        <v>0.13496213402482593</v>
      </c>
    </row>
    <row r="95" spans="1:11" ht="15" thickBot="1" x14ac:dyDescent="0.35">
      <c r="A95" s="16" t="s">
        <v>90</v>
      </c>
      <c r="B95" s="16" t="s">
        <v>309</v>
      </c>
      <c r="C95" s="16" t="s">
        <v>441</v>
      </c>
      <c r="D95" s="16" t="s">
        <v>499</v>
      </c>
      <c r="E95" s="17">
        <v>40.090000000000003</v>
      </c>
      <c r="F95" s="17">
        <v>35.24</v>
      </c>
      <c r="G95" s="17">
        <v>41.142226532742647</v>
      </c>
      <c r="H95" s="20">
        <f t="shared" si="2"/>
        <v>0.1674865644932646</v>
      </c>
      <c r="I95" s="18">
        <v>1.1800689471152919</v>
      </c>
      <c r="J95" s="18">
        <v>1.0107773254140091</v>
      </c>
      <c r="K95" s="18">
        <f t="shared" si="3"/>
        <v>-0.16929162170128276</v>
      </c>
    </row>
    <row r="96" spans="1:11" ht="15" thickBot="1" x14ac:dyDescent="0.35">
      <c r="A96" s="16" t="s">
        <v>91</v>
      </c>
      <c r="B96" s="16" t="s">
        <v>310</v>
      </c>
      <c r="C96" s="16" t="s">
        <v>447</v>
      </c>
      <c r="D96" s="16" t="s">
        <v>505</v>
      </c>
      <c r="E96" s="17">
        <v>108.9</v>
      </c>
      <c r="F96" s="17">
        <v>83.5</v>
      </c>
      <c r="G96" s="17">
        <v>115.96657370195229</v>
      </c>
      <c r="H96" s="20">
        <f t="shared" si="2"/>
        <v>0.38882124193954831</v>
      </c>
      <c r="I96" s="18">
        <v>1.5786942024308299</v>
      </c>
      <c r="J96" s="18">
        <v>1.1367151903769241</v>
      </c>
      <c r="K96" s="18">
        <f t="shared" si="3"/>
        <v>-0.44197901205390577</v>
      </c>
    </row>
    <row r="97" spans="1:11" ht="15" thickBot="1" x14ac:dyDescent="0.35">
      <c r="A97" s="16" t="s">
        <v>92</v>
      </c>
      <c r="B97" s="16" t="s">
        <v>311</v>
      </c>
      <c r="C97" s="16" t="s">
        <v>465</v>
      </c>
      <c r="D97" s="16" t="s">
        <v>523</v>
      </c>
      <c r="E97" s="17">
        <v>16</v>
      </c>
      <c r="F97" s="17">
        <v>12.52</v>
      </c>
      <c r="G97" s="17">
        <v>16.514393450720224</v>
      </c>
      <c r="H97" s="20">
        <f t="shared" si="2"/>
        <v>0.31904101044091249</v>
      </c>
      <c r="I97" s="18">
        <v>0.9917281955170939</v>
      </c>
      <c r="J97" s="18">
        <v>0.75185546746995491</v>
      </c>
      <c r="K97" s="18">
        <f t="shared" si="3"/>
        <v>-0.23987272804713899</v>
      </c>
    </row>
    <row r="98" spans="1:11" ht="15" thickBot="1" x14ac:dyDescent="0.35">
      <c r="A98" s="16" t="s">
        <v>93</v>
      </c>
      <c r="B98" s="16" t="s">
        <v>312</v>
      </c>
      <c r="C98" s="16" t="s">
        <v>458</v>
      </c>
      <c r="D98" s="16" t="s">
        <v>516</v>
      </c>
      <c r="E98" s="17">
        <v>74</v>
      </c>
      <c r="F98" s="17">
        <v>77.97</v>
      </c>
      <c r="G98" s="17">
        <v>91.795768504282876</v>
      </c>
      <c r="H98" s="20">
        <f t="shared" si="2"/>
        <v>0.17732164299452197</v>
      </c>
      <c r="I98" s="18">
        <v>1.6267058095229441</v>
      </c>
      <c r="J98" s="18">
        <v>1.3817004207834078</v>
      </c>
      <c r="K98" s="18">
        <f t="shared" si="3"/>
        <v>-0.24500538873953626</v>
      </c>
    </row>
    <row r="99" spans="1:11" ht="15" thickBot="1" x14ac:dyDescent="0.35">
      <c r="A99" s="16" t="s">
        <v>94</v>
      </c>
      <c r="B99" s="16" t="s">
        <v>313</v>
      </c>
      <c r="C99" s="16" t="s">
        <v>455</v>
      </c>
      <c r="D99" s="16" t="s">
        <v>513</v>
      </c>
      <c r="E99" s="17">
        <v>144</v>
      </c>
      <c r="F99" s="17">
        <v>142.24</v>
      </c>
      <c r="G99" s="17">
        <v>161.22311598463295</v>
      </c>
      <c r="H99" s="20">
        <f t="shared" si="2"/>
        <v>0.13345835197295378</v>
      </c>
      <c r="I99" s="18">
        <v>1.2706856217283864</v>
      </c>
      <c r="J99" s="18">
        <v>1.1210695298301592</v>
      </c>
      <c r="K99" s="18">
        <f t="shared" si="3"/>
        <v>-0.14961609189822722</v>
      </c>
    </row>
    <row r="100" spans="1:11" ht="15" thickBot="1" x14ac:dyDescent="0.35">
      <c r="A100" s="16" t="s">
        <v>95</v>
      </c>
      <c r="B100" s="16" t="s">
        <v>314</v>
      </c>
      <c r="C100" s="16" t="s">
        <v>440</v>
      </c>
      <c r="D100" s="16" t="s">
        <v>498</v>
      </c>
      <c r="E100" s="17">
        <v>102.4</v>
      </c>
      <c r="F100" s="17">
        <v>88.8</v>
      </c>
      <c r="G100" s="17">
        <v>112.01708809015038</v>
      </c>
      <c r="H100" s="20">
        <f t="shared" si="2"/>
        <v>0.26145369470890073</v>
      </c>
      <c r="I100" s="18">
        <v>1.4895545151450664</v>
      </c>
      <c r="J100" s="18">
        <v>1.1808237760870035</v>
      </c>
      <c r="K100" s="18">
        <f t="shared" si="3"/>
        <v>-0.30873073905806292</v>
      </c>
    </row>
    <row r="101" spans="1:11" ht="15" thickBot="1" x14ac:dyDescent="0.35">
      <c r="A101" s="16" t="s">
        <v>96</v>
      </c>
      <c r="B101" s="16" t="s">
        <v>315</v>
      </c>
      <c r="C101" s="16" t="s">
        <v>457</v>
      </c>
      <c r="D101" s="16" t="s">
        <v>515</v>
      </c>
      <c r="E101" s="17">
        <v>97.4</v>
      </c>
      <c r="F101" s="17">
        <v>103.85</v>
      </c>
      <c r="G101" s="17">
        <v>89.014189835311157</v>
      </c>
      <c r="H101" s="20">
        <f t="shared" si="2"/>
        <v>-0.14285806610196281</v>
      </c>
      <c r="I101" s="18">
        <v>1.4010118346510598</v>
      </c>
      <c r="J101" s="18">
        <v>1.634515567660606</v>
      </c>
      <c r="K101" s="18">
        <f t="shared" si="3"/>
        <v>0.23350373300954619</v>
      </c>
    </row>
    <row r="102" spans="1:11" ht="15" thickBot="1" x14ac:dyDescent="0.35">
      <c r="A102" s="16" t="s">
        <v>97</v>
      </c>
      <c r="B102" s="16" t="s">
        <v>316</v>
      </c>
      <c r="C102" s="16" t="s">
        <v>441</v>
      </c>
      <c r="D102" s="16" t="s">
        <v>499</v>
      </c>
      <c r="E102" s="17">
        <v>383.03000000000003</v>
      </c>
      <c r="F102" s="17">
        <v>329.77</v>
      </c>
      <c r="G102" s="17">
        <v>368.40359424997814</v>
      </c>
      <c r="H102" s="20">
        <f t="shared" si="2"/>
        <v>0.11715314992260716</v>
      </c>
      <c r="I102" s="18">
        <v>1.3804813117192649</v>
      </c>
      <c r="J102" s="18">
        <v>1.235713574110139</v>
      </c>
      <c r="K102" s="18">
        <f t="shared" si="3"/>
        <v>-0.14476773760912587</v>
      </c>
    </row>
    <row r="103" spans="1:11" ht="15" thickBot="1" x14ac:dyDescent="0.35">
      <c r="A103" s="16" t="s">
        <v>98</v>
      </c>
      <c r="B103" s="16" t="s">
        <v>317</v>
      </c>
      <c r="C103" s="16" t="s">
        <v>441</v>
      </c>
      <c r="D103" s="16" t="s">
        <v>499</v>
      </c>
      <c r="E103" s="17">
        <v>138.35</v>
      </c>
      <c r="F103" s="17">
        <v>134.79</v>
      </c>
      <c r="G103" s="17">
        <v>155.89931327694455</v>
      </c>
      <c r="H103" s="20">
        <f t="shared" si="2"/>
        <v>0.15660889737328113</v>
      </c>
      <c r="I103" s="18">
        <v>1.5630555161079758</v>
      </c>
      <c r="J103" s="18">
        <v>1.3514123224002133</v>
      </c>
      <c r="K103" s="18">
        <f t="shared" si="3"/>
        <v>-0.21164319370776252</v>
      </c>
    </row>
    <row r="104" spans="1:11" ht="15" thickBot="1" x14ac:dyDescent="0.35">
      <c r="A104" s="16" t="s">
        <v>99</v>
      </c>
      <c r="B104" s="16" t="s">
        <v>318</v>
      </c>
      <c r="C104" s="16" t="s">
        <v>450</v>
      </c>
      <c r="D104" s="16" t="s">
        <v>508</v>
      </c>
      <c r="E104" s="17">
        <v>165</v>
      </c>
      <c r="F104" s="17">
        <v>139.68</v>
      </c>
      <c r="G104" s="17">
        <v>160.87061131362344</v>
      </c>
      <c r="H104" s="20">
        <f t="shared" si="2"/>
        <v>0.15170827114564314</v>
      </c>
      <c r="I104" s="18">
        <v>1.6823929612937256</v>
      </c>
      <c r="J104" s="18">
        <v>1.460780480129914</v>
      </c>
      <c r="K104" s="18">
        <f t="shared" si="3"/>
        <v>-0.2216124811638116</v>
      </c>
    </row>
    <row r="105" spans="1:11" ht="15" thickBot="1" x14ac:dyDescent="0.35">
      <c r="A105" s="16" t="s">
        <v>100</v>
      </c>
      <c r="B105" s="16" t="s">
        <v>319</v>
      </c>
      <c r="C105" s="16" t="s">
        <v>474</v>
      </c>
      <c r="D105" s="16" t="s">
        <v>532</v>
      </c>
      <c r="E105" s="17">
        <v>587.87</v>
      </c>
      <c r="F105" s="17">
        <v>577.67999999999995</v>
      </c>
      <c r="G105" s="17">
        <v>555.59657131387792</v>
      </c>
      <c r="H105" s="20">
        <f t="shared" si="2"/>
        <v>-3.8227788197829307E-2</v>
      </c>
      <c r="I105" s="18">
        <v>1.5242060458381159</v>
      </c>
      <c r="J105" s="18">
        <v>1.5847890250250165</v>
      </c>
      <c r="K105" s="18">
        <f t="shared" si="3"/>
        <v>6.0582979186900587E-2</v>
      </c>
    </row>
    <row r="106" spans="1:11" ht="15" thickBot="1" x14ac:dyDescent="0.35">
      <c r="A106" s="16" t="s">
        <v>101</v>
      </c>
      <c r="B106" s="16" t="s">
        <v>320</v>
      </c>
      <c r="C106" s="16" t="s">
        <v>444</v>
      </c>
      <c r="D106" s="16" t="s">
        <v>502</v>
      </c>
      <c r="E106" s="17">
        <v>90</v>
      </c>
      <c r="F106" s="17">
        <v>104.89</v>
      </c>
      <c r="G106" s="17">
        <v>96.378117648707843</v>
      </c>
      <c r="H106" s="20">
        <f t="shared" si="2"/>
        <v>-8.1150561076290956E-2</v>
      </c>
      <c r="I106" s="18">
        <v>1.2148328675216697</v>
      </c>
      <c r="J106" s="18">
        <v>1.3221239694553875</v>
      </c>
      <c r="K106" s="18">
        <f t="shared" si="3"/>
        <v>0.10729110193371771</v>
      </c>
    </row>
    <row r="107" spans="1:11" ht="15" thickBot="1" x14ac:dyDescent="0.35">
      <c r="A107" s="16" t="s">
        <v>102</v>
      </c>
      <c r="B107" s="16" t="s">
        <v>321</v>
      </c>
      <c r="C107" s="16" t="s">
        <v>454</v>
      </c>
      <c r="D107" s="16" t="s">
        <v>512</v>
      </c>
      <c r="E107" s="17">
        <v>14</v>
      </c>
      <c r="F107" s="17">
        <v>13.06</v>
      </c>
      <c r="G107" s="17">
        <v>15.886778103736013</v>
      </c>
      <c r="H107" s="20">
        <f t="shared" si="2"/>
        <v>0.21644549033200708</v>
      </c>
      <c r="I107" s="18">
        <v>1.7673879490178583</v>
      </c>
      <c r="J107" s="18">
        <v>1.4529117523675319</v>
      </c>
      <c r="K107" s="18">
        <f t="shared" si="3"/>
        <v>-0.31447619665032644</v>
      </c>
    </row>
    <row r="108" spans="1:11" ht="15" thickBot="1" x14ac:dyDescent="0.35">
      <c r="A108" s="16" t="s">
        <v>103</v>
      </c>
      <c r="B108" s="16" t="s">
        <v>322</v>
      </c>
      <c r="C108" s="16" t="s">
        <v>475</v>
      </c>
      <c r="D108" s="16" t="s">
        <v>533</v>
      </c>
      <c r="E108" s="17">
        <v>594.6</v>
      </c>
      <c r="F108" s="17">
        <v>601.16999999999996</v>
      </c>
      <c r="G108" s="17">
        <v>387.51633896448431</v>
      </c>
      <c r="H108" s="20">
        <f t="shared" si="2"/>
        <v>-0.35539641205568417</v>
      </c>
      <c r="I108" s="18">
        <v>1.7992312823870176</v>
      </c>
      <c r="J108" s="18">
        <v>2.7912213273973343</v>
      </c>
      <c r="K108" s="18">
        <f t="shared" si="3"/>
        <v>0.99199004501031673</v>
      </c>
    </row>
    <row r="109" spans="1:11" ht="15" thickBot="1" x14ac:dyDescent="0.35">
      <c r="A109" s="16" t="s">
        <v>104</v>
      </c>
      <c r="B109" s="16" t="s">
        <v>323</v>
      </c>
      <c r="C109" s="16" t="s">
        <v>476</v>
      </c>
      <c r="D109" s="16" t="s">
        <v>534</v>
      </c>
      <c r="E109" s="17">
        <v>158.91999999999999</v>
      </c>
      <c r="F109" s="17">
        <v>164.1</v>
      </c>
      <c r="G109" s="17">
        <v>185.45941503798309</v>
      </c>
      <c r="H109" s="20">
        <f t="shared" si="2"/>
        <v>0.13016096915285252</v>
      </c>
      <c r="I109" s="18">
        <v>1.3732282492488781</v>
      </c>
      <c r="J109" s="18">
        <v>1.2150731504010659</v>
      </c>
      <c r="K109" s="18">
        <f t="shared" si="3"/>
        <v>-0.1581550988478122</v>
      </c>
    </row>
    <row r="110" spans="1:11" ht="15" thickBot="1" x14ac:dyDescent="0.35">
      <c r="A110" s="16" t="s">
        <v>105</v>
      </c>
      <c r="B110" s="16" t="s">
        <v>324</v>
      </c>
      <c r="C110" s="16" t="s">
        <v>443</v>
      </c>
      <c r="D110" s="16" t="s">
        <v>501</v>
      </c>
      <c r="E110" s="17">
        <v>110</v>
      </c>
      <c r="F110" s="17">
        <v>98.79</v>
      </c>
      <c r="G110" s="17">
        <v>124.084557762193</v>
      </c>
      <c r="H110" s="20">
        <f t="shared" si="2"/>
        <v>0.25604370647021957</v>
      </c>
      <c r="I110" s="18">
        <v>1.2748996630607068</v>
      </c>
      <c r="J110" s="18">
        <v>1.0150121818957054</v>
      </c>
      <c r="K110" s="18">
        <f t="shared" si="3"/>
        <v>-0.25988748116500138</v>
      </c>
    </row>
    <row r="111" spans="1:11" ht="15" thickBot="1" x14ac:dyDescent="0.35">
      <c r="A111" s="16" t="s">
        <v>106</v>
      </c>
      <c r="B111" s="16" t="s">
        <v>325</v>
      </c>
      <c r="C111" s="16" t="s">
        <v>451</v>
      </c>
      <c r="D111" s="16" t="s">
        <v>509</v>
      </c>
      <c r="E111" s="17">
        <v>142.35000000000002</v>
      </c>
      <c r="F111" s="17">
        <v>127.29</v>
      </c>
      <c r="G111" s="17">
        <v>144.87444651384718</v>
      </c>
      <c r="H111" s="20">
        <f t="shared" si="2"/>
        <v>0.13814476010564197</v>
      </c>
      <c r="I111" s="18">
        <v>1.3500134693237436</v>
      </c>
      <c r="J111" s="18">
        <v>1.1861526904525186</v>
      </c>
      <c r="K111" s="18">
        <f t="shared" si="3"/>
        <v>-0.16386077887122497</v>
      </c>
    </row>
    <row r="112" spans="1:11" ht="15" thickBot="1" x14ac:dyDescent="0.35">
      <c r="A112" s="16" t="s">
        <v>107</v>
      </c>
      <c r="B112" s="16" t="s">
        <v>326</v>
      </c>
      <c r="C112" s="16" t="s">
        <v>465</v>
      </c>
      <c r="D112" s="16" t="s">
        <v>523</v>
      </c>
      <c r="E112" s="17">
        <v>103.8</v>
      </c>
      <c r="F112" s="17">
        <v>129.04</v>
      </c>
      <c r="G112" s="17">
        <v>110.39514858500382</v>
      </c>
      <c r="H112" s="20">
        <f t="shared" si="2"/>
        <v>-0.14448892913047248</v>
      </c>
      <c r="I112" s="18">
        <v>1.001732696499386</v>
      </c>
      <c r="J112" s="18">
        <v>1.1709172804523047</v>
      </c>
      <c r="K112" s="18">
        <f t="shared" si="3"/>
        <v>0.16918458395291869</v>
      </c>
    </row>
    <row r="113" spans="1:11" ht="15" thickBot="1" x14ac:dyDescent="0.35">
      <c r="A113" s="16" t="s">
        <v>108</v>
      </c>
      <c r="B113" s="16" t="s">
        <v>327</v>
      </c>
      <c r="C113" s="16" t="s">
        <v>448</v>
      </c>
      <c r="D113" s="16" t="s">
        <v>506</v>
      </c>
      <c r="E113" s="17">
        <v>101</v>
      </c>
      <c r="F113" s="17">
        <v>91.28</v>
      </c>
      <c r="G113" s="17">
        <v>96.734464703449959</v>
      </c>
      <c r="H113" s="20">
        <f t="shared" si="2"/>
        <v>5.9755310072852293E-2</v>
      </c>
      <c r="I113" s="18">
        <v>1.8411443160223828</v>
      </c>
      <c r="J113" s="18">
        <v>1.7373296444212338</v>
      </c>
      <c r="K113" s="18">
        <f t="shared" si="3"/>
        <v>-0.10381467160114899</v>
      </c>
    </row>
    <row r="114" spans="1:11" ht="15" thickBot="1" x14ac:dyDescent="0.35">
      <c r="A114" s="16" t="s">
        <v>109</v>
      </c>
      <c r="B114" s="16" t="s">
        <v>328</v>
      </c>
      <c r="C114" s="16" t="s">
        <v>439</v>
      </c>
      <c r="D114" s="16" t="s">
        <v>497</v>
      </c>
      <c r="E114" s="17">
        <v>61.3</v>
      </c>
      <c r="F114" s="17">
        <v>73.31</v>
      </c>
      <c r="G114" s="17">
        <v>63.733253772781275</v>
      </c>
      <c r="H114" s="20">
        <f t="shared" si="2"/>
        <v>-0.13063355923091977</v>
      </c>
      <c r="I114" s="18">
        <v>1.2881993024866443</v>
      </c>
      <c r="J114" s="18">
        <v>1.4817679198049625</v>
      </c>
      <c r="K114" s="18">
        <f t="shared" si="3"/>
        <v>0.1935686173183182</v>
      </c>
    </row>
    <row r="115" spans="1:11" ht="15" thickBot="1" x14ac:dyDescent="0.35">
      <c r="A115" s="16" t="s">
        <v>110</v>
      </c>
      <c r="B115" s="16" t="s">
        <v>329</v>
      </c>
      <c r="C115" s="16" t="s">
        <v>447</v>
      </c>
      <c r="D115" s="16" t="s">
        <v>505</v>
      </c>
      <c r="E115" s="17">
        <v>45</v>
      </c>
      <c r="F115" s="17">
        <v>48.17</v>
      </c>
      <c r="G115" s="17">
        <v>44.804860296920005</v>
      </c>
      <c r="H115" s="20">
        <f t="shared" si="2"/>
        <v>-6.9859657527091487E-2</v>
      </c>
      <c r="I115" s="18">
        <v>1.7782308763349315</v>
      </c>
      <c r="J115" s="18">
        <v>1.9117877110966448</v>
      </c>
      <c r="K115" s="18">
        <f t="shared" si="3"/>
        <v>0.13355683476171332</v>
      </c>
    </row>
    <row r="116" spans="1:11" ht="15" thickBot="1" x14ac:dyDescent="0.35">
      <c r="A116" s="16" t="s">
        <v>111</v>
      </c>
      <c r="B116" s="16" t="s">
        <v>330</v>
      </c>
      <c r="C116" s="16" t="s">
        <v>439</v>
      </c>
      <c r="D116" s="16" t="s">
        <v>497</v>
      </c>
      <c r="E116" s="17">
        <v>54</v>
      </c>
      <c r="F116" s="17">
        <v>49.82</v>
      </c>
      <c r="G116" s="17">
        <v>51.182553759992658</v>
      </c>
      <c r="H116" s="20">
        <f t="shared" si="2"/>
        <v>2.7349533520527044E-2</v>
      </c>
      <c r="I116" s="18">
        <v>1.4077095327381328</v>
      </c>
      <c r="J116" s="18">
        <v>1.3702342647824894</v>
      </c>
      <c r="K116" s="18">
        <f t="shared" si="3"/>
        <v>-3.7475267955643377E-2</v>
      </c>
    </row>
    <row r="117" spans="1:11" ht="15" thickBot="1" x14ac:dyDescent="0.35">
      <c r="A117" s="16" t="s">
        <v>112</v>
      </c>
      <c r="B117" s="16" t="s">
        <v>331</v>
      </c>
      <c r="C117" s="16" t="s">
        <v>471</v>
      </c>
      <c r="D117" s="16" t="s">
        <v>529</v>
      </c>
      <c r="E117" s="17">
        <v>414.03</v>
      </c>
      <c r="F117" s="17">
        <v>387.79</v>
      </c>
      <c r="G117" s="17">
        <v>386.61157218285354</v>
      </c>
      <c r="H117" s="20">
        <f t="shared" si="2"/>
        <v>-3.0388298232200024E-3</v>
      </c>
      <c r="I117" s="18">
        <v>1.4987567346381363</v>
      </c>
      <c r="J117" s="18">
        <v>1.5033250837365897</v>
      </c>
      <c r="K117" s="18">
        <f t="shared" si="3"/>
        <v>4.5683490984533837E-3</v>
      </c>
    </row>
    <row r="118" spans="1:11" ht="15" thickBot="1" x14ac:dyDescent="0.35">
      <c r="A118" s="16" t="s">
        <v>113</v>
      </c>
      <c r="B118" s="16" t="s">
        <v>332</v>
      </c>
      <c r="C118" s="16" t="s">
        <v>450</v>
      </c>
      <c r="D118" s="16" t="s">
        <v>508</v>
      </c>
      <c r="E118" s="17">
        <v>265.65000000000003</v>
      </c>
      <c r="F118" s="17">
        <v>253.38</v>
      </c>
      <c r="G118" s="17">
        <v>272.37410340891313</v>
      </c>
      <c r="H118" s="20">
        <f t="shared" si="2"/>
        <v>7.4962915024521015E-2</v>
      </c>
      <c r="I118" s="18">
        <v>1.5465466179973144</v>
      </c>
      <c r="J118" s="18">
        <v>1.4386976484319332</v>
      </c>
      <c r="K118" s="18">
        <f t="shared" si="3"/>
        <v>-0.10784896956538126</v>
      </c>
    </row>
    <row r="119" spans="1:11" ht="15" thickBot="1" x14ac:dyDescent="0.35">
      <c r="A119" s="16" t="s">
        <v>114</v>
      </c>
      <c r="B119" s="16" t="s">
        <v>333</v>
      </c>
      <c r="C119" s="16" t="s">
        <v>477</v>
      </c>
      <c r="D119" s="16" t="s">
        <v>535</v>
      </c>
      <c r="E119" s="17">
        <v>274.8</v>
      </c>
      <c r="F119" s="17">
        <v>274.61</v>
      </c>
      <c r="G119" s="17">
        <v>274.33797361302493</v>
      </c>
      <c r="H119" s="20">
        <f t="shared" si="2"/>
        <v>-9.9059170086699387E-4</v>
      </c>
      <c r="I119" s="18">
        <v>1.6295662007834588</v>
      </c>
      <c r="J119" s="18">
        <v>1.6311820361710931</v>
      </c>
      <c r="K119" s="18">
        <f t="shared" si="3"/>
        <v>1.6158353876343234E-3</v>
      </c>
    </row>
    <row r="120" spans="1:11" ht="15" thickBot="1" x14ac:dyDescent="0.35">
      <c r="A120" s="16" t="s">
        <v>115</v>
      </c>
      <c r="B120" s="16" t="s">
        <v>334</v>
      </c>
      <c r="C120" s="16" t="s">
        <v>456</v>
      </c>
      <c r="D120" s="16" t="s">
        <v>514</v>
      </c>
      <c r="E120" s="17">
        <v>181.65</v>
      </c>
      <c r="F120" s="17">
        <v>174.4</v>
      </c>
      <c r="G120" s="17">
        <v>170.48197469337185</v>
      </c>
      <c r="H120" s="20">
        <f t="shared" si="2"/>
        <v>-2.246574143708803E-2</v>
      </c>
      <c r="I120" s="18">
        <v>1.7007337627370931</v>
      </c>
      <c r="J120" s="18">
        <v>1.7398201115093068</v>
      </c>
      <c r="K120" s="18">
        <f t="shared" si="3"/>
        <v>3.908634877221373E-2</v>
      </c>
    </row>
    <row r="121" spans="1:11" ht="15" thickBot="1" x14ac:dyDescent="0.35">
      <c r="A121" s="16" t="s">
        <v>116</v>
      </c>
      <c r="B121" s="16" t="s">
        <v>335</v>
      </c>
      <c r="C121" s="16" t="s">
        <v>439</v>
      </c>
      <c r="D121" s="16" t="s">
        <v>497</v>
      </c>
      <c r="E121" s="17">
        <v>56</v>
      </c>
      <c r="F121" s="17">
        <v>46.4</v>
      </c>
      <c r="G121" s="17">
        <v>63.154431190578848</v>
      </c>
      <c r="H121" s="20">
        <f t="shared" si="2"/>
        <v>0.36108687910730281</v>
      </c>
      <c r="I121" s="18">
        <v>1.7031928297297125</v>
      </c>
      <c r="J121" s="18">
        <v>1.2513476221641244</v>
      </c>
      <c r="K121" s="18">
        <f t="shared" si="3"/>
        <v>-0.4518452075655881</v>
      </c>
    </row>
    <row r="122" spans="1:11" ht="15" thickBot="1" x14ac:dyDescent="0.35">
      <c r="A122" s="16" t="s">
        <v>117</v>
      </c>
      <c r="B122" s="16" t="s">
        <v>336</v>
      </c>
      <c r="C122" s="16" t="s">
        <v>442</v>
      </c>
      <c r="D122" s="16" t="s">
        <v>500</v>
      </c>
      <c r="E122" s="17">
        <v>86</v>
      </c>
      <c r="F122" s="17">
        <v>81.290000000000006</v>
      </c>
      <c r="G122" s="17">
        <v>109.27268644397154</v>
      </c>
      <c r="H122" s="20">
        <f t="shared" si="2"/>
        <v>0.34423282622673795</v>
      </c>
      <c r="I122" s="18">
        <v>1.4062659223740426</v>
      </c>
      <c r="J122" s="18">
        <v>1.0461475831693765</v>
      </c>
      <c r="K122" s="18">
        <f t="shared" si="3"/>
        <v>-0.36011833920466607</v>
      </c>
    </row>
    <row r="123" spans="1:11" ht="15" thickBot="1" x14ac:dyDescent="0.35">
      <c r="A123" s="16" t="s">
        <v>118</v>
      </c>
      <c r="B123" s="16" t="s">
        <v>337</v>
      </c>
      <c r="C123" s="16" t="s">
        <v>446</v>
      </c>
      <c r="D123" s="16" t="s">
        <v>504</v>
      </c>
      <c r="E123" s="17">
        <v>397.72000000000008</v>
      </c>
      <c r="F123" s="17">
        <v>423.55</v>
      </c>
      <c r="G123" s="17">
        <v>504.00620837539611</v>
      </c>
      <c r="H123" s="20">
        <f t="shared" si="2"/>
        <v>0.18995681354124921</v>
      </c>
      <c r="I123" s="18">
        <v>1.2630149892132125</v>
      </c>
      <c r="J123" s="18">
        <v>1.0613956530527742</v>
      </c>
      <c r="K123" s="18">
        <f t="shared" si="3"/>
        <v>-0.20161933616043837</v>
      </c>
    </row>
    <row r="124" spans="1:11" ht="15" thickBot="1" x14ac:dyDescent="0.35">
      <c r="A124" s="16" t="s">
        <v>119</v>
      </c>
      <c r="B124" s="16" t="s">
        <v>338</v>
      </c>
      <c r="C124" s="16" t="s">
        <v>453</v>
      </c>
      <c r="D124" s="16" t="s">
        <v>511</v>
      </c>
      <c r="E124" s="17">
        <v>84.460000000000008</v>
      </c>
      <c r="F124" s="17">
        <v>120.34</v>
      </c>
      <c r="G124" s="17">
        <v>93.636206177627656</v>
      </c>
      <c r="H124" s="20">
        <f t="shared" si="2"/>
        <v>-0.22190289033049981</v>
      </c>
      <c r="I124" s="18">
        <v>1.6130502824939739</v>
      </c>
      <c r="J124" s="18">
        <v>2.0730706520412645</v>
      </c>
      <c r="K124" s="18">
        <f t="shared" si="3"/>
        <v>0.46002036954729064</v>
      </c>
    </row>
    <row r="125" spans="1:11" ht="15" thickBot="1" x14ac:dyDescent="0.35">
      <c r="A125" s="16" t="s">
        <v>120</v>
      </c>
      <c r="B125" s="16" t="s">
        <v>339</v>
      </c>
      <c r="C125" s="16" t="s">
        <v>438</v>
      </c>
      <c r="D125" s="16" t="s">
        <v>496</v>
      </c>
      <c r="E125" s="17">
        <v>549.18999999999994</v>
      </c>
      <c r="F125" s="17">
        <v>532.19000000000005</v>
      </c>
      <c r="G125" s="17">
        <v>537.77728260209449</v>
      </c>
      <c r="H125" s="20">
        <f t="shared" si="2"/>
        <v>1.049866138426959E-2</v>
      </c>
      <c r="I125" s="18">
        <v>1.7043758877023898</v>
      </c>
      <c r="J125" s="18">
        <v>1.6866681301364479</v>
      </c>
      <c r="K125" s="18">
        <f t="shared" si="3"/>
        <v>-1.7707757565941895E-2</v>
      </c>
    </row>
    <row r="126" spans="1:11" ht="15" thickBot="1" x14ac:dyDescent="0.35">
      <c r="A126" s="16" t="s">
        <v>121</v>
      </c>
      <c r="B126" s="16" t="s">
        <v>340</v>
      </c>
      <c r="C126" s="16" t="s">
        <v>474</v>
      </c>
      <c r="D126" s="16" t="s">
        <v>532</v>
      </c>
      <c r="E126" s="17">
        <v>94.03</v>
      </c>
      <c r="F126" s="17">
        <v>86.28</v>
      </c>
      <c r="G126" s="17">
        <v>113.73001633377285</v>
      </c>
      <c r="H126" s="20">
        <f t="shared" si="2"/>
        <v>0.31815039793431676</v>
      </c>
      <c r="I126" s="18">
        <v>1.7720711617014449</v>
      </c>
      <c r="J126" s="18">
        <v>1.3443618910850164</v>
      </c>
      <c r="K126" s="18">
        <f t="shared" si="3"/>
        <v>-0.42770927061642849</v>
      </c>
    </row>
    <row r="127" spans="1:11" ht="15" thickBot="1" x14ac:dyDescent="0.35">
      <c r="A127" s="16" t="s">
        <v>122</v>
      </c>
      <c r="B127" s="16" t="s">
        <v>341</v>
      </c>
      <c r="C127" s="16" t="s">
        <v>453</v>
      </c>
      <c r="D127" s="16" t="s">
        <v>511</v>
      </c>
      <c r="E127" s="17">
        <v>335.05000000000007</v>
      </c>
      <c r="F127" s="17">
        <v>346.23</v>
      </c>
      <c r="G127" s="17">
        <v>327.50703857958854</v>
      </c>
      <c r="H127" s="20">
        <f t="shared" si="2"/>
        <v>-5.4076658349685121E-2</v>
      </c>
      <c r="I127" s="18">
        <v>1.4517609942416281</v>
      </c>
      <c r="J127" s="18">
        <v>1.534755439810586</v>
      </c>
      <c r="K127" s="18">
        <f t="shared" si="3"/>
        <v>8.2994445568957964E-2</v>
      </c>
    </row>
    <row r="128" spans="1:11" ht="15" thickBot="1" x14ac:dyDescent="0.35">
      <c r="A128" s="16" t="s">
        <v>123</v>
      </c>
      <c r="B128" s="16" t="s">
        <v>342</v>
      </c>
      <c r="C128" s="16" t="s">
        <v>465</v>
      </c>
      <c r="D128" s="16" t="s">
        <v>523</v>
      </c>
      <c r="E128" s="17">
        <v>30.13</v>
      </c>
      <c r="F128" s="17">
        <v>37.450000000000003</v>
      </c>
      <c r="G128" s="17">
        <v>29.551127829172287</v>
      </c>
      <c r="H128" s="20">
        <f t="shared" si="2"/>
        <v>-0.2109178149753729</v>
      </c>
      <c r="I128" s="18">
        <v>1.075786077169083</v>
      </c>
      <c r="J128" s="18">
        <v>1.3633384425419615</v>
      </c>
      <c r="K128" s="18">
        <f t="shared" si="3"/>
        <v>0.28755236537287843</v>
      </c>
    </row>
    <row r="129" spans="1:11" ht="15" thickBot="1" x14ac:dyDescent="0.35">
      <c r="A129" s="16" t="s">
        <v>124</v>
      </c>
      <c r="B129" s="16" t="s">
        <v>343</v>
      </c>
      <c r="C129" s="16" t="s">
        <v>478</v>
      </c>
      <c r="D129" s="16" t="s">
        <v>536</v>
      </c>
      <c r="E129" s="17">
        <v>1963.8400000000004</v>
      </c>
      <c r="F129" s="17">
        <v>2139.39</v>
      </c>
      <c r="G129" s="17">
        <v>1972.3691969011097</v>
      </c>
      <c r="H129" s="20">
        <f t="shared" si="2"/>
        <v>-7.8069357666853717E-2</v>
      </c>
      <c r="I129" s="18">
        <v>1.4581340470696718</v>
      </c>
      <c r="J129" s="18">
        <v>1.581609266592491</v>
      </c>
      <c r="K129" s="18">
        <f t="shared" si="3"/>
        <v>0.12347521952281926</v>
      </c>
    </row>
    <row r="130" spans="1:11" ht="15" thickBot="1" x14ac:dyDescent="0.35">
      <c r="A130" s="16" t="s">
        <v>125</v>
      </c>
      <c r="B130" s="16" t="s">
        <v>344</v>
      </c>
      <c r="C130" s="16" t="s">
        <v>477</v>
      </c>
      <c r="D130" s="16" t="s">
        <v>535</v>
      </c>
      <c r="E130" s="17">
        <v>506.51000000000005</v>
      </c>
      <c r="F130" s="17">
        <v>508.64</v>
      </c>
      <c r="G130" s="17">
        <v>441.49131958345595</v>
      </c>
      <c r="H130" s="20">
        <f t="shared" si="2"/>
        <v>-0.13201612224076761</v>
      </c>
      <c r="I130" s="18">
        <v>1.4370633763005325</v>
      </c>
      <c r="J130" s="18">
        <v>1.6556337198456068</v>
      </c>
      <c r="K130" s="18">
        <f t="shared" si="3"/>
        <v>0.21857034354507432</v>
      </c>
    </row>
    <row r="131" spans="1:11" ht="15" thickBot="1" x14ac:dyDescent="0.35">
      <c r="A131" s="16" t="s">
        <v>126</v>
      </c>
      <c r="B131" s="16" t="s">
        <v>345</v>
      </c>
      <c r="C131" s="16" t="s">
        <v>479</v>
      </c>
      <c r="D131" s="16" t="s">
        <v>537</v>
      </c>
      <c r="E131" s="17">
        <v>1130.95</v>
      </c>
      <c r="F131" s="17">
        <v>1138.4000000000001</v>
      </c>
      <c r="G131" s="17">
        <v>1154.982916639324</v>
      </c>
      <c r="H131" s="20">
        <f t="shared" si="2"/>
        <v>1.4566862824423675E-2</v>
      </c>
      <c r="I131" s="18">
        <v>1.3020233909802015</v>
      </c>
      <c r="J131" s="18">
        <v>1.28332930897776</v>
      </c>
      <c r="K131" s="18">
        <f t="shared" si="3"/>
        <v>-1.8694082002441492E-2</v>
      </c>
    </row>
    <row r="132" spans="1:11" ht="15" thickBot="1" x14ac:dyDescent="0.35">
      <c r="A132" s="16" t="s">
        <v>127</v>
      </c>
      <c r="B132" s="16" t="s">
        <v>346</v>
      </c>
      <c r="C132" s="16" t="s">
        <v>445</v>
      </c>
      <c r="D132" s="16" t="s">
        <v>503</v>
      </c>
      <c r="E132" s="17">
        <v>69.900000000000006</v>
      </c>
      <c r="F132" s="17">
        <v>58.02</v>
      </c>
      <c r="G132" s="17">
        <v>69.081066986057948</v>
      </c>
      <c r="H132" s="20">
        <f t="shared" si="2"/>
        <v>0.19064231275522137</v>
      </c>
      <c r="I132" s="18">
        <v>1.6131724036648754</v>
      </c>
      <c r="J132" s="18">
        <v>1.3548757560378422</v>
      </c>
      <c r="K132" s="18">
        <f t="shared" si="3"/>
        <v>-0.25829664762703319</v>
      </c>
    </row>
    <row r="133" spans="1:11" ht="15" thickBot="1" x14ac:dyDescent="0.35">
      <c r="A133" s="16" t="s">
        <v>128</v>
      </c>
      <c r="B133" s="16" t="s">
        <v>347</v>
      </c>
      <c r="C133" s="16" t="s">
        <v>442</v>
      </c>
      <c r="D133" s="16" t="s">
        <v>500</v>
      </c>
      <c r="E133" s="17">
        <v>18.399999999999999</v>
      </c>
      <c r="F133" s="17">
        <v>23.85</v>
      </c>
      <c r="G133" s="17">
        <v>25.087474445449384</v>
      </c>
      <c r="H133" s="20">
        <f t="shared" si="2"/>
        <v>5.1885720983202634E-2</v>
      </c>
      <c r="I133" s="18">
        <v>1.3378067920607801</v>
      </c>
      <c r="J133" s="18">
        <v>1.2718176179921195</v>
      </c>
      <c r="K133" s="18">
        <f t="shared" si="3"/>
        <v>-6.5989174068660672E-2</v>
      </c>
    </row>
    <row r="134" spans="1:11" ht="15" thickBot="1" x14ac:dyDescent="0.35">
      <c r="A134" s="16" t="s">
        <v>129</v>
      </c>
      <c r="B134" s="16" t="s">
        <v>348</v>
      </c>
      <c r="C134" s="16" t="s">
        <v>450</v>
      </c>
      <c r="D134" s="16" t="s">
        <v>508</v>
      </c>
      <c r="E134" s="17">
        <v>250.5</v>
      </c>
      <c r="F134" s="17">
        <v>247.9</v>
      </c>
      <c r="G134" s="17">
        <v>235.4845188221401</v>
      </c>
      <c r="H134" s="20">
        <f t="shared" ref="H134:H197" si="4">(G134-F134)/F134</f>
        <v>-5.0082618708591778E-2</v>
      </c>
      <c r="I134" s="18">
        <v>1.3907067033169669</v>
      </c>
      <c r="J134" s="18">
        <v>1.4640291152755913</v>
      </c>
      <c r="K134" s="18">
        <f t="shared" ref="K134:K197" si="5">J134-I134</f>
        <v>7.3322411958624434E-2</v>
      </c>
    </row>
    <row r="135" spans="1:11" ht="15" thickBot="1" x14ac:dyDescent="0.35">
      <c r="A135" s="16" t="s">
        <v>130</v>
      </c>
      <c r="B135" s="16" t="s">
        <v>349</v>
      </c>
      <c r="C135" s="16" t="s">
        <v>453</v>
      </c>
      <c r="D135" s="16" t="s">
        <v>511</v>
      </c>
      <c r="E135" s="17">
        <v>270.7</v>
      </c>
      <c r="F135" s="17">
        <v>250.16</v>
      </c>
      <c r="G135" s="17">
        <v>305.45922343043048</v>
      </c>
      <c r="H135" s="20">
        <f t="shared" si="4"/>
        <v>0.22105541825403938</v>
      </c>
      <c r="I135" s="18">
        <v>1.52576054354095</v>
      </c>
      <c r="J135" s="18">
        <v>1.2495424210332748</v>
      </c>
      <c r="K135" s="18">
        <f t="shared" si="5"/>
        <v>-0.27621812250767519</v>
      </c>
    </row>
    <row r="136" spans="1:11" ht="15" thickBot="1" x14ac:dyDescent="0.35">
      <c r="A136" s="16" t="s">
        <v>131</v>
      </c>
      <c r="B136" s="16" t="s">
        <v>350</v>
      </c>
      <c r="C136" s="16" t="s">
        <v>467</v>
      </c>
      <c r="D136" s="16" t="s">
        <v>525</v>
      </c>
      <c r="E136" s="17">
        <v>382.6</v>
      </c>
      <c r="F136" s="17">
        <v>388.95</v>
      </c>
      <c r="G136" s="17">
        <v>350.84332454784663</v>
      </c>
      <c r="H136" s="20">
        <f t="shared" si="4"/>
        <v>-9.797319823152939E-2</v>
      </c>
      <c r="I136" s="18">
        <v>1.2928227888825079</v>
      </c>
      <c r="J136" s="18">
        <v>1.4332421013963901</v>
      </c>
      <c r="K136" s="18">
        <f t="shared" si="5"/>
        <v>0.14041931251388218</v>
      </c>
    </row>
    <row r="137" spans="1:11" ht="15" thickBot="1" x14ac:dyDescent="0.35">
      <c r="A137" s="16" t="s">
        <v>132</v>
      </c>
      <c r="B137" s="16" t="s">
        <v>351</v>
      </c>
      <c r="C137" s="16" t="s">
        <v>439</v>
      </c>
      <c r="D137" s="16" t="s">
        <v>497</v>
      </c>
      <c r="E137" s="17">
        <v>65.95</v>
      </c>
      <c r="F137" s="17">
        <v>53.53</v>
      </c>
      <c r="G137" s="17">
        <v>66.376675912472223</v>
      </c>
      <c r="H137" s="20">
        <f t="shared" si="4"/>
        <v>0.23999020946146499</v>
      </c>
      <c r="I137" s="18">
        <v>1.6703085542274536</v>
      </c>
      <c r="J137" s="18">
        <v>1.34703366323584</v>
      </c>
      <c r="K137" s="18">
        <f t="shared" si="5"/>
        <v>-0.32327489099161366</v>
      </c>
    </row>
    <row r="138" spans="1:11" ht="15" thickBot="1" x14ac:dyDescent="0.35">
      <c r="A138" s="16" t="s">
        <v>133</v>
      </c>
      <c r="B138" s="16" t="s">
        <v>352</v>
      </c>
      <c r="C138" s="16" t="s">
        <v>480</v>
      </c>
      <c r="D138" s="16" t="s">
        <v>538</v>
      </c>
      <c r="E138" s="17">
        <v>2580.04</v>
      </c>
      <c r="F138" s="17">
        <v>2416.89</v>
      </c>
      <c r="G138" s="17">
        <v>2331.7112439101957</v>
      </c>
      <c r="H138" s="20">
        <f t="shared" si="4"/>
        <v>-3.524312487941289E-2</v>
      </c>
      <c r="I138" s="18">
        <v>1.5158580065171046</v>
      </c>
      <c r="J138" s="18">
        <v>1.5712331734641789</v>
      </c>
      <c r="K138" s="18">
        <f t="shared" si="5"/>
        <v>5.5375166947074339E-2</v>
      </c>
    </row>
    <row r="139" spans="1:11" ht="15" thickBot="1" x14ac:dyDescent="0.35">
      <c r="A139" s="16" t="s">
        <v>134</v>
      </c>
      <c r="B139" s="16" t="s">
        <v>353</v>
      </c>
      <c r="C139" s="16" t="s">
        <v>444</v>
      </c>
      <c r="D139" s="16" t="s">
        <v>502</v>
      </c>
      <c r="E139" s="17">
        <v>219.20000000000002</v>
      </c>
      <c r="F139" s="17">
        <v>204.62</v>
      </c>
      <c r="G139" s="17">
        <v>213.50144841669862</v>
      </c>
      <c r="H139" s="20">
        <f t="shared" si="4"/>
        <v>4.340459591779209E-2</v>
      </c>
      <c r="I139" s="18">
        <v>1.5223283150247973</v>
      </c>
      <c r="J139" s="18">
        <v>1.4590009675831817</v>
      </c>
      <c r="K139" s="18">
        <f t="shared" si="5"/>
        <v>-6.3327347441615611E-2</v>
      </c>
    </row>
    <row r="140" spans="1:11" ht="15" thickBot="1" x14ac:dyDescent="0.35">
      <c r="A140" s="16" t="s">
        <v>135</v>
      </c>
      <c r="B140" s="16" t="s">
        <v>354</v>
      </c>
      <c r="C140" s="16" t="s">
        <v>481</v>
      </c>
      <c r="D140" s="16" t="s">
        <v>539</v>
      </c>
      <c r="E140" s="17">
        <v>1251.68</v>
      </c>
      <c r="F140" s="17">
        <v>1314.18</v>
      </c>
      <c r="G140" s="17">
        <v>1258.4056959272687</v>
      </c>
      <c r="H140" s="20">
        <f t="shared" si="4"/>
        <v>-4.2440384173196524E-2</v>
      </c>
      <c r="I140" s="18">
        <v>1.6298820786249619</v>
      </c>
      <c r="J140" s="18">
        <v>1.7021207365952276</v>
      </c>
      <c r="K140" s="18">
        <f t="shared" si="5"/>
        <v>7.223865797026563E-2</v>
      </c>
    </row>
    <row r="141" spans="1:11" ht="15" thickBot="1" x14ac:dyDescent="0.35">
      <c r="A141" s="16" t="s">
        <v>136</v>
      </c>
      <c r="B141" s="16" t="s">
        <v>355</v>
      </c>
      <c r="C141" s="16" t="s">
        <v>442</v>
      </c>
      <c r="D141" s="16" t="s">
        <v>500</v>
      </c>
      <c r="E141" s="17">
        <v>98</v>
      </c>
      <c r="F141" s="17">
        <v>110.85</v>
      </c>
      <c r="G141" s="17">
        <v>101.20207708954561</v>
      </c>
      <c r="H141" s="20">
        <f t="shared" si="4"/>
        <v>-8.7035840419074278E-2</v>
      </c>
      <c r="I141" s="18">
        <v>1.2799759743822565</v>
      </c>
      <c r="J141" s="18">
        <v>1.4020002438757275</v>
      </c>
      <c r="K141" s="18">
        <f t="shared" si="5"/>
        <v>0.122024269493471</v>
      </c>
    </row>
    <row r="142" spans="1:11" ht="15" thickBot="1" x14ac:dyDescent="0.35">
      <c r="A142" s="16" t="s">
        <v>137</v>
      </c>
      <c r="B142" s="16" t="s">
        <v>356</v>
      </c>
      <c r="C142" s="16" t="s">
        <v>464</v>
      </c>
      <c r="D142" s="16" t="s">
        <v>522</v>
      </c>
      <c r="E142" s="17">
        <v>16.240000000000002</v>
      </c>
      <c r="F142" s="17">
        <v>28.94</v>
      </c>
      <c r="G142" s="17">
        <v>17.431491775957319</v>
      </c>
      <c r="H142" s="20">
        <f t="shared" si="4"/>
        <v>-0.39766787228896622</v>
      </c>
      <c r="I142" s="18">
        <v>1.302987713494081</v>
      </c>
      <c r="J142" s="18">
        <v>2.1632379438992562</v>
      </c>
      <c r="K142" s="18">
        <f t="shared" si="5"/>
        <v>0.86025023040517512</v>
      </c>
    </row>
    <row r="143" spans="1:11" ht="15" thickBot="1" x14ac:dyDescent="0.35">
      <c r="A143" s="16" t="s">
        <v>138</v>
      </c>
      <c r="B143" s="16" t="s">
        <v>357</v>
      </c>
      <c r="C143" s="16" t="s">
        <v>457</v>
      </c>
      <c r="D143" s="16" t="s">
        <v>515</v>
      </c>
      <c r="E143" s="17">
        <v>152</v>
      </c>
      <c r="F143" s="17">
        <v>161.79</v>
      </c>
      <c r="G143" s="17">
        <v>151.83087219539715</v>
      </c>
      <c r="H143" s="20">
        <f t="shared" si="4"/>
        <v>-6.1555892234395476E-2</v>
      </c>
      <c r="I143" s="18">
        <v>1.5445218524894719</v>
      </c>
      <c r="J143" s="18">
        <v>1.645832543151571</v>
      </c>
      <c r="K143" s="18">
        <f t="shared" si="5"/>
        <v>0.10131069066209908</v>
      </c>
    </row>
    <row r="144" spans="1:11" ht="15" thickBot="1" x14ac:dyDescent="0.35">
      <c r="A144" s="16" t="s">
        <v>139</v>
      </c>
      <c r="B144" s="16" t="s">
        <v>358</v>
      </c>
      <c r="C144" s="16" t="s">
        <v>453</v>
      </c>
      <c r="D144" s="16" t="s">
        <v>511</v>
      </c>
      <c r="E144" s="17">
        <v>85.45</v>
      </c>
      <c r="F144" s="17">
        <v>90.8</v>
      </c>
      <c r="G144" s="17">
        <v>105.53465085394242</v>
      </c>
      <c r="H144" s="20">
        <f t="shared" si="4"/>
        <v>0.16227589046192101</v>
      </c>
      <c r="I144" s="18">
        <v>1.6139835911696248</v>
      </c>
      <c r="J144" s="18">
        <v>1.3886406871333983</v>
      </c>
      <c r="K144" s="18">
        <f t="shared" si="5"/>
        <v>-0.22534290403622648</v>
      </c>
    </row>
    <row r="145" spans="1:11" ht="15" thickBot="1" x14ac:dyDescent="0.35">
      <c r="A145" s="16" t="s">
        <v>140</v>
      </c>
      <c r="B145" s="16" t="s">
        <v>359</v>
      </c>
      <c r="C145" s="16" t="s">
        <v>482</v>
      </c>
      <c r="D145" s="16" t="s">
        <v>540</v>
      </c>
      <c r="E145" s="17">
        <v>788.13</v>
      </c>
      <c r="F145" s="17">
        <v>745.45</v>
      </c>
      <c r="G145" s="17">
        <v>609.37338585069483</v>
      </c>
      <c r="H145" s="20">
        <f t="shared" si="4"/>
        <v>-0.18254291253512001</v>
      </c>
      <c r="I145" s="18">
        <v>1.4770810516958328</v>
      </c>
      <c r="J145" s="18">
        <v>1.8069218242104874</v>
      </c>
      <c r="K145" s="18">
        <f t="shared" si="5"/>
        <v>0.3298407725146546</v>
      </c>
    </row>
    <row r="146" spans="1:11" ht="15" thickBot="1" x14ac:dyDescent="0.35">
      <c r="A146" s="16" t="s">
        <v>141</v>
      </c>
      <c r="B146" s="16" t="s">
        <v>360</v>
      </c>
      <c r="C146" s="16" t="s">
        <v>453</v>
      </c>
      <c r="D146" s="16" t="s">
        <v>511</v>
      </c>
      <c r="E146" s="17">
        <v>169</v>
      </c>
      <c r="F146" s="17">
        <v>179.07</v>
      </c>
      <c r="G146" s="17">
        <v>178.762284612462</v>
      </c>
      <c r="H146" s="20">
        <f t="shared" si="4"/>
        <v>-1.7184083740324808E-3</v>
      </c>
      <c r="I146" s="18">
        <v>1.6091324740689155</v>
      </c>
      <c r="J146" s="18">
        <v>1.611902380617892</v>
      </c>
      <c r="K146" s="18">
        <f t="shared" si="5"/>
        <v>2.7699065489765751E-3</v>
      </c>
    </row>
    <row r="147" spans="1:11" ht="15" thickBot="1" x14ac:dyDescent="0.35">
      <c r="A147" s="16" t="s">
        <v>142</v>
      </c>
      <c r="B147" s="16" t="s">
        <v>361</v>
      </c>
      <c r="C147" s="16" t="s">
        <v>440</v>
      </c>
      <c r="D147" s="16" t="s">
        <v>498</v>
      </c>
      <c r="E147" s="17">
        <v>49</v>
      </c>
      <c r="F147" s="17">
        <v>29.87</v>
      </c>
      <c r="G147" s="17">
        <v>44.833339153103339</v>
      </c>
      <c r="H147" s="20">
        <f t="shared" si="4"/>
        <v>0.5009487496854147</v>
      </c>
      <c r="I147" s="18">
        <v>1.5693168476929391</v>
      </c>
      <c r="J147" s="18">
        <v>1.0455499216891009</v>
      </c>
      <c r="K147" s="18">
        <f t="shared" si="5"/>
        <v>-0.52376692600383823</v>
      </c>
    </row>
    <row r="148" spans="1:11" ht="15" thickBot="1" x14ac:dyDescent="0.35">
      <c r="A148" s="16" t="s">
        <v>143</v>
      </c>
      <c r="B148" s="16" t="s">
        <v>362</v>
      </c>
      <c r="C148" s="16" t="s">
        <v>465</v>
      </c>
      <c r="D148" s="16" t="s">
        <v>523</v>
      </c>
      <c r="E148" s="17">
        <v>163.76999999999998</v>
      </c>
      <c r="F148" s="17">
        <v>148.01</v>
      </c>
      <c r="G148" s="17">
        <v>171.55542981267737</v>
      </c>
      <c r="H148" s="20">
        <f t="shared" si="4"/>
        <v>0.15907999332935197</v>
      </c>
      <c r="I148" s="18">
        <v>0.99049159278681165</v>
      </c>
      <c r="J148" s="18">
        <v>0.85454981406564934</v>
      </c>
      <c r="K148" s="18">
        <f t="shared" si="5"/>
        <v>-0.13594177872116231</v>
      </c>
    </row>
    <row r="149" spans="1:11" ht="15" thickBot="1" x14ac:dyDescent="0.35">
      <c r="A149" s="16" t="s">
        <v>144</v>
      </c>
      <c r="B149" s="16" t="s">
        <v>363</v>
      </c>
      <c r="C149" s="16" t="s">
        <v>458</v>
      </c>
      <c r="D149" s="16" t="s">
        <v>516</v>
      </c>
      <c r="E149" s="17">
        <v>156</v>
      </c>
      <c r="F149" s="17">
        <v>146.56</v>
      </c>
      <c r="G149" s="17">
        <v>174.78782722294332</v>
      </c>
      <c r="H149" s="20">
        <f t="shared" si="4"/>
        <v>0.19260253290763726</v>
      </c>
      <c r="I149" s="18">
        <v>1.7419660510721067</v>
      </c>
      <c r="J149" s="18">
        <v>1.4606425887970302</v>
      </c>
      <c r="K149" s="18">
        <f t="shared" si="5"/>
        <v>-0.28132346227507643</v>
      </c>
    </row>
    <row r="150" spans="1:11" ht="15" thickBot="1" x14ac:dyDescent="0.35">
      <c r="A150" s="16" t="s">
        <v>145</v>
      </c>
      <c r="B150" s="16" t="s">
        <v>364</v>
      </c>
      <c r="C150" s="16" t="s">
        <v>467</v>
      </c>
      <c r="D150" s="16" t="s">
        <v>525</v>
      </c>
      <c r="E150" s="17">
        <v>624.65</v>
      </c>
      <c r="F150" s="17">
        <v>527.24</v>
      </c>
      <c r="G150" s="17">
        <v>577.5756777244145</v>
      </c>
      <c r="H150" s="20">
        <f t="shared" si="4"/>
        <v>9.5470142106847913E-2</v>
      </c>
      <c r="I150" s="18">
        <v>1.4078022835069139</v>
      </c>
      <c r="J150" s="18">
        <v>1.285112418307794</v>
      </c>
      <c r="K150" s="18">
        <f t="shared" si="5"/>
        <v>-0.12268986519911995</v>
      </c>
    </row>
    <row r="151" spans="1:11" ht="15" thickBot="1" x14ac:dyDescent="0.35">
      <c r="A151" s="16" t="s">
        <v>146</v>
      </c>
      <c r="B151" s="16" t="s">
        <v>365</v>
      </c>
      <c r="C151" s="16" t="s">
        <v>455</v>
      </c>
      <c r="D151" s="16" t="s">
        <v>513</v>
      </c>
      <c r="E151" s="17">
        <v>431</v>
      </c>
      <c r="F151" s="17">
        <v>415.93</v>
      </c>
      <c r="G151" s="17">
        <v>329.8227708285138</v>
      </c>
      <c r="H151" s="20">
        <f t="shared" si="4"/>
        <v>-0.20702336732499749</v>
      </c>
      <c r="I151" s="18">
        <v>1.8551096057132652</v>
      </c>
      <c r="J151" s="18">
        <v>2.3394253112545029</v>
      </c>
      <c r="K151" s="18">
        <f t="shared" si="5"/>
        <v>0.48431570554123771</v>
      </c>
    </row>
    <row r="152" spans="1:11" ht="15" thickBot="1" x14ac:dyDescent="0.35">
      <c r="A152" s="16" t="s">
        <v>147</v>
      </c>
      <c r="B152" s="16" t="s">
        <v>366</v>
      </c>
      <c r="C152" s="16" t="s">
        <v>440</v>
      </c>
      <c r="D152" s="16" t="s">
        <v>498</v>
      </c>
      <c r="E152" s="17">
        <v>82</v>
      </c>
      <c r="F152" s="17">
        <v>70.010000000000005</v>
      </c>
      <c r="G152" s="17">
        <v>97.222672105818859</v>
      </c>
      <c r="H152" s="20">
        <f t="shared" si="4"/>
        <v>0.38869693052162335</v>
      </c>
      <c r="I152" s="18">
        <v>1.7084722416799005</v>
      </c>
      <c r="J152" s="18">
        <v>1.2302700496631491</v>
      </c>
      <c r="K152" s="18">
        <f t="shared" si="5"/>
        <v>-0.4782021920167514</v>
      </c>
    </row>
    <row r="153" spans="1:11" ht="15" thickBot="1" x14ac:dyDescent="0.35">
      <c r="A153" s="16" t="s">
        <v>148</v>
      </c>
      <c r="B153" s="16" t="s">
        <v>367</v>
      </c>
      <c r="C153" s="16" t="s">
        <v>441</v>
      </c>
      <c r="D153" s="16" t="s">
        <v>499</v>
      </c>
      <c r="E153" s="17">
        <v>159.25</v>
      </c>
      <c r="F153" s="17">
        <v>176.4</v>
      </c>
      <c r="G153" s="17">
        <v>183.57960393601917</v>
      </c>
      <c r="H153" s="20">
        <f t="shared" si="4"/>
        <v>4.0700702585142648E-2</v>
      </c>
      <c r="I153" s="18">
        <v>1.4170064851054995</v>
      </c>
      <c r="J153" s="18">
        <v>1.3615888617982077</v>
      </c>
      <c r="K153" s="18">
        <f t="shared" si="5"/>
        <v>-5.541762330729183E-2</v>
      </c>
    </row>
    <row r="154" spans="1:11" ht="15" thickBot="1" x14ac:dyDescent="0.35">
      <c r="A154" s="16" t="s">
        <v>149</v>
      </c>
      <c r="B154" s="16" t="s">
        <v>368</v>
      </c>
      <c r="C154" s="16" t="s">
        <v>453</v>
      </c>
      <c r="D154" s="16" t="s">
        <v>511</v>
      </c>
      <c r="E154" s="17">
        <v>188.7</v>
      </c>
      <c r="F154" s="17">
        <v>174.66</v>
      </c>
      <c r="G154" s="17">
        <v>209.33193191185887</v>
      </c>
      <c r="H154" s="20">
        <f t="shared" si="4"/>
        <v>0.19851100373215894</v>
      </c>
      <c r="I154" s="18">
        <v>1.6143371907103465</v>
      </c>
      <c r="J154" s="18">
        <v>1.3469523314206595</v>
      </c>
      <c r="K154" s="18">
        <f t="shared" si="5"/>
        <v>-0.26738485928968703</v>
      </c>
    </row>
    <row r="155" spans="1:11" ht="15" thickBot="1" x14ac:dyDescent="0.35">
      <c r="A155" s="16" t="s">
        <v>150</v>
      </c>
      <c r="B155" s="16" t="s">
        <v>369</v>
      </c>
      <c r="C155" s="16" t="s">
        <v>456</v>
      </c>
      <c r="D155" s="16" t="s">
        <v>514</v>
      </c>
      <c r="E155" s="17">
        <v>332.45</v>
      </c>
      <c r="F155" s="17">
        <v>219.43</v>
      </c>
      <c r="G155" s="17">
        <v>284.21161472023181</v>
      </c>
      <c r="H155" s="20">
        <f t="shared" si="4"/>
        <v>0.29522679086830333</v>
      </c>
      <c r="I155" s="18">
        <v>1.6411919988897743</v>
      </c>
      <c r="J155" s="18">
        <v>1.2671078227076666</v>
      </c>
      <c r="K155" s="18">
        <f t="shared" si="5"/>
        <v>-0.37408417618210765</v>
      </c>
    </row>
    <row r="156" spans="1:11" ht="15" thickBot="1" x14ac:dyDescent="0.35">
      <c r="A156" s="16" t="s">
        <v>151</v>
      </c>
      <c r="B156" s="16" t="s">
        <v>370</v>
      </c>
      <c r="C156" s="16" t="s">
        <v>463</v>
      </c>
      <c r="D156" s="16" t="s">
        <v>521</v>
      </c>
      <c r="E156" s="17">
        <v>11</v>
      </c>
      <c r="F156" s="17">
        <v>11.73</v>
      </c>
      <c r="G156" s="17">
        <v>12.373773474304194</v>
      </c>
      <c r="H156" s="20">
        <f t="shared" si="4"/>
        <v>5.4882649130792292E-2</v>
      </c>
      <c r="I156" s="18">
        <v>2.1875901201775427</v>
      </c>
      <c r="J156" s="18">
        <v>2.0737758100202757</v>
      </c>
      <c r="K156" s="18">
        <f t="shared" si="5"/>
        <v>-0.11381431015726706</v>
      </c>
    </row>
    <row r="157" spans="1:11" ht="15" thickBot="1" x14ac:dyDescent="0.35">
      <c r="A157" s="16" t="s">
        <v>152</v>
      </c>
      <c r="B157" s="16" t="s">
        <v>371</v>
      </c>
      <c r="C157" s="16" t="s">
        <v>448</v>
      </c>
      <c r="D157" s="16" t="s">
        <v>506</v>
      </c>
      <c r="E157" s="17">
        <v>116.53</v>
      </c>
      <c r="F157" s="17">
        <v>146.94</v>
      </c>
      <c r="G157" s="17">
        <v>143.10751936432217</v>
      </c>
      <c r="H157" s="20">
        <f t="shared" si="4"/>
        <v>-2.608194253217521E-2</v>
      </c>
      <c r="I157" s="18">
        <v>1.3230861330492441</v>
      </c>
      <c r="J157" s="18">
        <v>1.3585189461311067</v>
      </c>
      <c r="K157" s="18">
        <f t="shared" si="5"/>
        <v>3.5432813081862635E-2</v>
      </c>
    </row>
    <row r="158" spans="1:11" ht="15" thickBot="1" x14ac:dyDescent="0.35">
      <c r="A158" s="16" t="s">
        <v>153</v>
      </c>
      <c r="B158" s="16" t="s">
        <v>372</v>
      </c>
      <c r="C158" s="16" t="s">
        <v>440</v>
      </c>
      <c r="D158" s="16" t="s">
        <v>498</v>
      </c>
      <c r="E158" s="17">
        <v>97.9</v>
      </c>
      <c r="F158" s="17">
        <v>115.76</v>
      </c>
      <c r="G158" s="17">
        <v>116.46913279406436</v>
      </c>
      <c r="H158" s="20">
        <f t="shared" si="4"/>
        <v>6.1258879929540384E-3</v>
      </c>
      <c r="I158" s="18">
        <v>1.527933808765501</v>
      </c>
      <c r="J158" s="18">
        <v>1.5186308462984319</v>
      </c>
      <c r="K158" s="18">
        <f t="shared" si="5"/>
        <v>-9.3029624670690758E-3</v>
      </c>
    </row>
    <row r="159" spans="1:11" ht="15" thickBot="1" x14ac:dyDescent="0.35">
      <c r="A159" s="16" t="s">
        <v>154</v>
      </c>
      <c r="B159" s="16" t="s">
        <v>373</v>
      </c>
      <c r="C159" s="16" t="s">
        <v>476</v>
      </c>
      <c r="D159" s="16" t="s">
        <v>534</v>
      </c>
      <c r="E159" s="17">
        <v>123.95</v>
      </c>
      <c r="F159" s="17">
        <v>130.24</v>
      </c>
      <c r="G159" s="17">
        <v>140.38418624398929</v>
      </c>
      <c r="H159" s="20">
        <f t="shared" si="4"/>
        <v>7.7888407893038095E-2</v>
      </c>
      <c r="I159" s="18">
        <v>1.4023436694462639</v>
      </c>
      <c r="J159" s="18">
        <v>1.3010100666983166</v>
      </c>
      <c r="K159" s="18">
        <f t="shared" si="5"/>
        <v>-0.10133360274794723</v>
      </c>
    </row>
    <row r="160" spans="1:11" ht="15" thickBot="1" x14ac:dyDescent="0.35">
      <c r="A160" s="16" t="s">
        <v>155</v>
      </c>
      <c r="B160" s="16" t="s">
        <v>374</v>
      </c>
      <c r="C160" s="16" t="s">
        <v>463</v>
      </c>
      <c r="D160" s="16" t="s">
        <v>521</v>
      </c>
      <c r="E160" s="17">
        <v>214.40999999999997</v>
      </c>
      <c r="F160" s="17">
        <v>218.6</v>
      </c>
      <c r="G160" s="17">
        <v>227.8998527834386</v>
      </c>
      <c r="H160" s="20">
        <f t="shared" si="4"/>
        <v>4.2542784919664269E-2</v>
      </c>
      <c r="I160" s="18">
        <v>1.5565873161502954</v>
      </c>
      <c r="J160" s="18">
        <v>1.4930680435050367</v>
      </c>
      <c r="K160" s="18">
        <f t="shared" si="5"/>
        <v>-6.3519272645258695E-2</v>
      </c>
    </row>
    <row r="161" spans="1:11" ht="15" thickBot="1" x14ac:dyDescent="0.35">
      <c r="A161" s="16" t="s">
        <v>156</v>
      </c>
      <c r="B161" s="16" t="s">
        <v>375</v>
      </c>
      <c r="C161" s="16" t="s">
        <v>469</v>
      </c>
      <c r="D161" s="16" t="s">
        <v>527</v>
      </c>
      <c r="E161" s="17">
        <v>338.47999999999996</v>
      </c>
      <c r="F161" s="17">
        <v>316.91000000000003</v>
      </c>
      <c r="G161" s="17">
        <v>298.42203634808629</v>
      </c>
      <c r="H161" s="20">
        <f t="shared" si="4"/>
        <v>-5.8338214798882113E-2</v>
      </c>
      <c r="I161" s="18">
        <v>1.538609666639307</v>
      </c>
      <c r="J161" s="18">
        <v>1.6339302399435212</v>
      </c>
      <c r="K161" s="18">
        <f t="shared" si="5"/>
        <v>9.5320573304214173E-2</v>
      </c>
    </row>
    <row r="162" spans="1:11" ht="15" thickBot="1" x14ac:dyDescent="0.35">
      <c r="A162" s="16" t="s">
        <v>157</v>
      </c>
      <c r="B162" s="16" t="s">
        <v>376</v>
      </c>
      <c r="C162" s="16" t="s">
        <v>471</v>
      </c>
      <c r="D162" s="16" t="s">
        <v>529</v>
      </c>
      <c r="E162" s="17">
        <v>149.55000000000001</v>
      </c>
      <c r="F162" s="17">
        <v>152.01</v>
      </c>
      <c r="G162" s="17">
        <v>165.57409681410357</v>
      </c>
      <c r="H162" s="20">
        <f t="shared" si="4"/>
        <v>8.9231608539593318E-2</v>
      </c>
      <c r="I162" s="18">
        <v>1.2686043459001801</v>
      </c>
      <c r="J162" s="18">
        <v>1.1646782336780364</v>
      </c>
      <c r="K162" s="18">
        <f t="shared" si="5"/>
        <v>-0.10392611222214376</v>
      </c>
    </row>
    <row r="163" spans="1:11" ht="15" thickBot="1" x14ac:dyDescent="0.35">
      <c r="A163" s="16" t="s">
        <v>158</v>
      </c>
      <c r="B163" s="16" t="s">
        <v>377</v>
      </c>
      <c r="C163" s="16" t="s">
        <v>441</v>
      </c>
      <c r="D163" s="16" t="s">
        <v>499</v>
      </c>
      <c r="E163" s="17">
        <v>38.75</v>
      </c>
      <c r="F163" s="17">
        <v>43.61</v>
      </c>
      <c r="G163" s="17">
        <v>42.323577075004906</v>
      </c>
      <c r="H163" s="20">
        <f t="shared" si="4"/>
        <v>-2.9498347282620817E-2</v>
      </c>
      <c r="I163" s="18">
        <v>1.4489110469517641</v>
      </c>
      <c r="J163" s="18">
        <v>1.4929506229019305</v>
      </c>
      <c r="K163" s="18">
        <f t="shared" si="5"/>
        <v>4.4039575950166387E-2</v>
      </c>
    </row>
    <row r="164" spans="1:11" ht="15" thickBot="1" x14ac:dyDescent="0.35">
      <c r="A164" s="16" t="s">
        <v>159</v>
      </c>
      <c r="B164" s="16" t="s">
        <v>378</v>
      </c>
      <c r="C164" s="16" t="s">
        <v>451</v>
      </c>
      <c r="D164" s="16" t="s">
        <v>509</v>
      </c>
      <c r="E164" s="17">
        <v>19</v>
      </c>
      <c r="F164" s="17">
        <v>23.88</v>
      </c>
      <c r="G164" s="17">
        <v>20.517167202409183</v>
      </c>
      <c r="H164" s="20">
        <f t="shared" si="4"/>
        <v>-0.14082214395271422</v>
      </c>
      <c r="I164" s="18">
        <v>1.1774835302403999</v>
      </c>
      <c r="J164" s="18">
        <v>1.3704770461118541</v>
      </c>
      <c r="K164" s="18">
        <f t="shared" si="5"/>
        <v>0.19299351587145419</v>
      </c>
    </row>
    <row r="165" spans="1:11" ht="15" thickBot="1" x14ac:dyDescent="0.35">
      <c r="A165" s="16" t="s">
        <v>160</v>
      </c>
      <c r="B165" s="16" t="s">
        <v>379</v>
      </c>
      <c r="C165" s="16" t="s">
        <v>438</v>
      </c>
      <c r="D165" s="16" t="s">
        <v>496</v>
      </c>
      <c r="E165" s="17">
        <v>272.2</v>
      </c>
      <c r="F165" s="17">
        <v>258.77999999999997</v>
      </c>
      <c r="G165" s="17">
        <v>230.39247340314148</v>
      </c>
      <c r="H165" s="20">
        <f t="shared" si="4"/>
        <v>-0.10969752916322163</v>
      </c>
      <c r="I165" s="18">
        <v>1.4926737709285238</v>
      </c>
      <c r="J165" s="18">
        <v>1.6765917424957701</v>
      </c>
      <c r="K165" s="18">
        <f t="shared" si="5"/>
        <v>0.18391797156724632</v>
      </c>
    </row>
    <row r="166" spans="1:11" ht="15" thickBot="1" x14ac:dyDescent="0.35">
      <c r="A166" s="16" t="s">
        <v>161</v>
      </c>
      <c r="B166" s="16" t="s">
        <v>380</v>
      </c>
      <c r="C166" s="16" t="s">
        <v>443</v>
      </c>
      <c r="D166" s="16" t="s">
        <v>501</v>
      </c>
      <c r="E166" s="17">
        <v>30</v>
      </c>
      <c r="F166" s="17">
        <v>23.67</v>
      </c>
      <c r="G166" s="17">
        <v>29.309594789705812</v>
      </c>
      <c r="H166" s="20">
        <f t="shared" si="4"/>
        <v>0.23825917996222265</v>
      </c>
      <c r="I166" s="18">
        <v>1.2267429881013416</v>
      </c>
      <c r="J166" s="18">
        <v>0.99069969191649165</v>
      </c>
      <c r="K166" s="18">
        <f t="shared" si="5"/>
        <v>-0.23604329618484998</v>
      </c>
    </row>
    <row r="167" spans="1:11" ht="15" thickBot="1" x14ac:dyDescent="0.35">
      <c r="A167" s="16" t="s">
        <v>162</v>
      </c>
      <c r="B167" s="16" t="s">
        <v>381</v>
      </c>
      <c r="C167" s="16" t="s">
        <v>477</v>
      </c>
      <c r="D167" s="16" t="s">
        <v>535</v>
      </c>
      <c r="E167" s="17">
        <v>321.46000000000004</v>
      </c>
      <c r="F167" s="17">
        <v>321.06</v>
      </c>
      <c r="G167" s="17">
        <v>312.87056289281912</v>
      </c>
      <c r="H167" s="20">
        <f t="shared" si="4"/>
        <v>-2.5507497374885939E-2</v>
      </c>
      <c r="I167" s="18">
        <v>1.5084613124129631</v>
      </c>
      <c r="J167" s="18">
        <v>1.5479455289285751</v>
      </c>
      <c r="K167" s="18">
        <f t="shared" si="5"/>
        <v>3.9484216515611958E-2</v>
      </c>
    </row>
    <row r="168" spans="1:11" ht="15" thickBot="1" x14ac:dyDescent="0.35">
      <c r="A168" s="16" t="s">
        <v>163</v>
      </c>
      <c r="B168" s="16" t="s">
        <v>382</v>
      </c>
      <c r="C168" s="16" t="s">
        <v>469</v>
      </c>
      <c r="D168" s="16" t="s">
        <v>527</v>
      </c>
      <c r="E168" s="17">
        <v>137.30000000000001</v>
      </c>
      <c r="F168" s="17">
        <v>140.72</v>
      </c>
      <c r="G168" s="17">
        <v>152.24710172190476</v>
      </c>
      <c r="H168" s="20">
        <f t="shared" si="4"/>
        <v>8.1915162890170243E-2</v>
      </c>
      <c r="I168" s="18">
        <v>1.677639009497967</v>
      </c>
      <c r="J168" s="18">
        <v>1.5506197408458644</v>
      </c>
      <c r="K168" s="18">
        <f t="shared" si="5"/>
        <v>-0.12701926865210256</v>
      </c>
    </row>
    <row r="169" spans="1:11" ht="15" thickBot="1" x14ac:dyDescent="0.35">
      <c r="A169" s="16" t="s">
        <v>164</v>
      </c>
      <c r="B169" s="16" t="s">
        <v>383</v>
      </c>
      <c r="C169" s="16" t="s">
        <v>442</v>
      </c>
      <c r="D169" s="16" t="s">
        <v>500</v>
      </c>
      <c r="E169" s="17">
        <v>181</v>
      </c>
      <c r="F169" s="17">
        <v>182.56</v>
      </c>
      <c r="G169" s="17">
        <v>187.64619527445026</v>
      </c>
      <c r="H169" s="20">
        <f t="shared" si="4"/>
        <v>2.7860403562939645E-2</v>
      </c>
      <c r="I169" s="18">
        <v>1.9668056768636792</v>
      </c>
      <c r="J169" s="18">
        <v>1.913494935738367</v>
      </c>
      <c r="K169" s="18">
        <f t="shared" si="5"/>
        <v>-5.33107411253122E-2</v>
      </c>
    </row>
    <row r="170" spans="1:11" ht="15" thickBot="1" x14ac:dyDescent="0.35">
      <c r="A170" s="16" t="s">
        <v>165</v>
      </c>
      <c r="B170" s="16" t="s">
        <v>384</v>
      </c>
      <c r="C170" s="16" t="s">
        <v>476</v>
      </c>
      <c r="D170" s="16" t="s">
        <v>534</v>
      </c>
      <c r="E170" s="17">
        <v>491.55999999999995</v>
      </c>
      <c r="F170" s="17">
        <v>504.3</v>
      </c>
      <c r="G170" s="17">
        <v>498.45259714481222</v>
      </c>
      <c r="H170" s="20">
        <f t="shared" si="4"/>
        <v>-1.1595087953971435E-2</v>
      </c>
      <c r="I170" s="18">
        <v>1.4595691350339344</v>
      </c>
      <c r="J170" s="18">
        <v>1.4766915028908358</v>
      </c>
      <c r="K170" s="18">
        <f t="shared" si="5"/>
        <v>1.7122367856901466E-2</v>
      </c>
    </row>
    <row r="171" spans="1:11" ht="15" thickBot="1" x14ac:dyDescent="0.35">
      <c r="A171" s="16" t="s">
        <v>166</v>
      </c>
      <c r="B171" s="16" t="s">
        <v>385</v>
      </c>
      <c r="C171" s="16" t="s">
        <v>442</v>
      </c>
      <c r="D171" s="16" t="s">
        <v>500</v>
      </c>
      <c r="E171" s="17">
        <v>230.9</v>
      </c>
      <c r="F171" s="17">
        <v>229.83</v>
      </c>
      <c r="G171" s="17">
        <v>226.78907163271259</v>
      </c>
      <c r="H171" s="20">
        <f t="shared" si="4"/>
        <v>-1.3231207271841888E-2</v>
      </c>
      <c r="I171" s="18">
        <v>1.8564963575660522</v>
      </c>
      <c r="J171" s="18">
        <v>1.8813894108196556</v>
      </c>
      <c r="K171" s="18">
        <f t="shared" si="5"/>
        <v>2.4893053253603359E-2</v>
      </c>
    </row>
    <row r="172" spans="1:11" ht="15" thickBot="1" x14ac:dyDescent="0.35">
      <c r="A172" s="16" t="s">
        <v>167</v>
      </c>
      <c r="B172" s="16" t="s">
        <v>386</v>
      </c>
      <c r="C172" s="16" t="s">
        <v>440</v>
      </c>
      <c r="D172" s="16" t="s">
        <v>498</v>
      </c>
      <c r="E172" s="17">
        <v>22</v>
      </c>
      <c r="F172" s="17">
        <v>19.95</v>
      </c>
      <c r="G172" s="17">
        <v>20.40415904040934</v>
      </c>
      <c r="H172" s="20">
        <f t="shared" si="4"/>
        <v>2.2764864180919324E-2</v>
      </c>
      <c r="I172" s="18">
        <v>1.5511564633008457</v>
      </c>
      <c r="J172" s="18">
        <v>1.5166305742650716</v>
      </c>
      <c r="K172" s="18">
        <f t="shared" si="5"/>
        <v>-3.4525889035774027E-2</v>
      </c>
    </row>
    <row r="173" spans="1:11" ht="15" thickBot="1" x14ac:dyDescent="0.35">
      <c r="A173" s="16" t="s">
        <v>168</v>
      </c>
      <c r="B173" s="16" t="s">
        <v>387</v>
      </c>
      <c r="C173" s="16" t="s">
        <v>469</v>
      </c>
      <c r="D173" s="16" t="s">
        <v>527</v>
      </c>
      <c r="E173" s="17">
        <v>487.71999999999991</v>
      </c>
      <c r="F173" s="17">
        <v>478.34</v>
      </c>
      <c r="G173" s="17">
        <v>450.45154848571241</v>
      </c>
      <c r="H173" s="20">
        <f t="shared" si="4"/>
        <v>-5.8302570377320666E-2</v>
      </c>
      <c r="I173" s="18">
        <v>1.2829068065391478</v>
      </c>
      <c r="J173" s="18">
        <v>1.3623344040061622</v>
      </c>
      <c r="K173" s="18">
        <f t="shared" si="5"/>
        <v>7.9427597467014444E-2</v>
      </c>
    </row>
    <row r="174" spans="1:11" ht="15" thickBot="1" x14ac:dyDescent="0.35">
      <c r="A174" s="16" t="s">
        <v>169</v>
      </c>
      <c r="B174" s="16" t="s">
        <v>388</v>
      </c>
      <c r="C174" s="16" t="s">
        <v>465</v>
      </c>
      <c r="D174" s="16" t="s">
        <v>523</v>
      </c>
      <c r="E174" s="17">
        <v>191.95</v>
      </c>
      <c r="F174" s="17">
        <v>153.01</v>
      </c>
      <c r="G174" s="17">
        <v>182.63577850127766</v>
      </c>
      <c r="H174" s="20">
        <f t="shared" si="4"/>
        <v>0.19361988432963642</v>
      </c>
      <c r="I174" s="18">
        <v>1.8272871139687803</v>
      </c>
      <c r="J174" s="18">
        <v>1.5308785803237732</v>
      </c>
      <c r="K174" s="18">
        <f t="shared" si="5"/>
        <v>-0.29640853364500708</v>
      </c>
    </row>
    <row r="175" spans="1:11" ht="15" thickBot="1" x14ac:dyDescent="0.35">
      <c r="A175" s="16" t="s">
        <v>170</v>
      </c>
      <c r="B175" s="16" t="s">
        <v>389</v>
      </c>
      <c r="C175" s="16" t="s">
        <v>483</v>
      </c>
      <c r="D175" s="16" t="s">
        <v>541</v>
      </c>
      <c r="E175" s="17">
        <v>881.52999999999986</v>
      </c>
      <c r="F175" s="17">
        <v>963.28</v>
      </c>
      <c r="G175" s="17">
        <v>1485.3274692028983</v>
      </c>
      <c r="H175" s="20">
        <f t="shared" si="4"/>
        <v>0.54194779212990862</v>
      </c>
      <c r="I175" s="18">
        <v>1.3751101724249768</v>
      </c>
      <c r="J175" s="18">
        <v>0.89180073374956659</v>
      </c>
      <c r="K175" s="18">
        <f t="shared" si="5"/>
        <v>-0.48330943867541021</v>
      </c>
    </row>
    <row r="176" spans="1:11" ht="15" thickBot="1" x14ac:dyDescent="0.35">
      <c r="A176" s="16" t="s">
        <v>171</v>
      </c>
      <c r="B176" s="16" t="s">
        <v>390</v>
      </c>
      <c r="C176" s="16" t="s">
        <v>464</v>
      </c>
      <c r="D176" s="16" t="s">
        <v>522</v>
      </c>
      <c r="E176" s="17">
        <v>257.33999999999997</v>
      </c>
      <c r="F176" s="17">
        <v>279.12</v>
      </c>
      <c r="G176" s="17">
        <v>275.86609786771595</v>
      </c>
      <c r="H176" s="20">
        <f t="shared" si="4"/>
        <v>-1.1657717584852586E-2</v>
      </c>
      <c r="I176" s="18">
        <v>1.5747453978051651</v>
      </c>
      <c r="J176" s="18">
        <v>1.593319870882244</v>
      </c>
      <c r="K176" s="18">
        <f t="shared" si="5"/>
        <v>1.8574473077078935E-2</v>
      </c>
    </row>
    <row r="177" spans="1:11" ht="15" thickBot="1" x14ac:dyDescent="0.35">
      <c r="A177" s="16" t="s">
        <v>172</v>
      </c>
      <c r="B177" s="16" t="s">
        <v>391</v>
      </c>
      <c r="C177" s="16" t="s">
        <v>464</v>
      </c>
      <c r="D177" s="16" t="s">
        <v>522</v>
      </c>
      <c r="E177" s="17">
        <v>59.739999999999995</v>
      </c>
      <c r="F177" s="17">
        <v>50.87</v>
      </c>
      <c r="G177" s="17">
        <v>73.488141594713113</v>
      </c>
      <c r="H177" s="20">
        <f t="shared" si="4"/>
        <v>0.44462633368808957</v>
      </c>
      <c r="I177" s="18">
        <v>1.6899743772458631</v>
      </c>
      <c r="J177" s="18">
        <v>1.1698349516662949</v>
      </c>
      <c r="K177" s="18">
        <f t="shared" si="5"/>
        <v>-0.52013942557956816</v>
      </c>
    </row>
    <row r="178" spans="1:11" ht="15" thickBot="1" x14ac:dyDescent="0.35">
      <c r="A178" s="16" t="s">
        <v>173</v>
      </c>
      <c r="B178" s="16" t="s">
        <v>392</v>
      </c>
      <c r="C178" s="16" t="s">
        <v>450</v>
      </c>
      <c r="D178" s="16" t="s">
        <v>508</v>
      </c>
      <c r="E178" s="17">
        <v>23.75</v>
      </c>
      <c r="F178" s="17">
        <v>23.85</v>
      </c>
      <c r="G178" s="17">
        <v>34.645169410091384</v>
      </c>
      <c r="H178" s="20">
        <f t="shared" si="4"/>
        <v>0.45262764822186086</v>
      </c>
      <c r="I178" s="18">
        <v>1.1213415348607938</v>
      </c>
      <c r="J178" s="18">
        <v>0.77194010194794971</v>
      </c>
      <c r="K178" s="18">
        <f t="shared" si="5"/>
        <v>-0.34940143291284409</v>
      </c>
    </row>
    <row r="179" spans="1:11" ht="15" thickBot="1" x14ac:dyDescent="0.35">
      <c r="A179" s="16" t="s">
        <v>174</v>
      </c>
      <c r="B179" s="16" t="s">
        <v>393</v>
      </c>
      <c r="C179" s="16" t="s">
        <v>439</v>
      </c>
      <c r="D179" s="16" t="s">
        <v>497</v>
      </c>
      <c r="E179" s="17">
        <v>182.5</v>
      </c>
      <c r="F179" s="17">
        <v>155.91</v>
      </c>
      <c r="G179" s="17">
        <v>136.7665391692932</v>
      </c>
      <c r="H179" s="20">
        <f t="shared" si="4"/>
        <v>-0.12278533019502791</v>
      </c>
      <c r="I179" s="18">
        <v>1.5481069018906597</v>
      </c>
      <c r="J179" s="18">
        <v>1.764798236029095</v>
      </c>
      <c r="K179" s="18">
        <f t="shared" si="5"/>
        <v>0.21669133413843533</v>
      </c>
    </row>
    <row r="180" spans="1:11" ht="15" thickBot="1" x14ac:dyDescent="0.35">
      <c r="A180" s="16" t="s">
        <v>175</v>
      </c>
      <c r="B180" s="16" t="s">
        <v>394</v>
      </c>
      <c r="C180" s="16" t="s">
        <v>452</v>
      </c>
      <c r="D180" s="16" t="s">
        <v>510</v>
      </c>
      <c r="E180" s="17">
        <v>78.149999999999991</v>
      </c>
      <c r="F180" s="17">
        <v>72.260000000000005</v>
      </c>
      <c r="G180" s="17">
        <v>93.600323858229103</v>
      </c>
      <c r="H180" s="20">
        <f t="shared" si="4"/>
        <v>0.29532692856669107</v>
      </c>
      <c r="I180" s="18">
        <v>1.6110703399180735</v>
      </c>
      <c r="J180" s="18">
        <v>1.2437557688241374</v>
      </c>
      <c r="K180" s="18">
        <f t="shared" si="5"/>
        <v>-0.36731457109393606</v>
      </c>
    </row>
    <row r="181" spans="1:11" ht="15" thickBot="1" x14ac:dyDescent="0.35">
      <c r="A181" s="16" t="s">
        <v>176</v>
      </c>
      <c r="B181" s="16" t="s">
        <v>395</v>
      </c>
      <c r="C181" s="16" t="s">
        <v>439</v>
      </c>
      <c r="D181" s="16" t="s">
        <v>497</v>
      </c>
      <c r="E181" s="17">
        <v>372.11</v>
      </c>
      <c r="F181" s="17">
        <v>441.73</v>
      </c>
      <c r="G181" s="17">
        <v>406.13012878698459</v>
      </c>
      <c r="H181" s="20">
        <f t="shared" si="4"/>
        <v>-8.0591925413749196E-2</v>
      </c>
      <c r="I181" s="18">
        <v>1.7204089187726737</v>
      </c>
      <c r="J181" s="18">
        <v>1.8712136279060707</v>
      </c>
      <c r="K181" s="18">
        <f t="shared" si="5"/>
        <v>0.15080470913339705</v>
      </c>
    </row>
    <row r="182" spans="1:11" ht="15" thickBot="1" x14ac:dyDescent="0.35">
      <c r="A182" s="16" t="s">
        <v>177</v>
      </c>
      <c r="B182" s="16" t="s">
        <v>396</v>
      </c>
      <c r="C182" s="16" t="s">
        <v>456</v>
      </c>
      <c r="D182" s="16" t="s">
        <v>514</v>
      </c>
      <c r="E182" s="17">
        <v>819.2700000000001</v>
      </c>
      <c r="F182" s="17">
        <v>1156.5099999999998</v>
      </c>
      <c r="G182" s="17">
        <v>888.38450660519402</v>
      </c>
      <c r="H182" s="20">
        <f t="shared" si="4"/>
        <v>-0.23184018589965136</v>
      </c>
      <c r="I182" s="18">
        <v>1.7077021144536015</v>
      </c>
      <c r="J182" s="18">
        <v>2.2231078521773795</v>
      </c>
      <c r="K182" s="18">
        <f t="shared" si="5"/>
        <v>0.51540573772377796</v>
      </c>
    </row>
    <row r="183" spans="1:11" ht="15" thickBot="1" x14ac:dyDescent="0.35">
      <c r="A183" s="16" t="s">
        <v>178</v>
      </c>
      <c r="B183" s="16" t="s">
        <v>397</v>
      </c>
      <c r="C183" s="16" t="s">
        <v>467</v>
      </c>
      <c r="D183" s="16" t="s">
        <v>525</v>
      </c>
      <c r="E183" s="17">
        <v>739.73</v>
      </c>
      <c r="F183" s="17">
        <v>856.23</v>
      </c>
      <c r="G183" s="17">
        <v>864.78180487307861</v>
      </c>
      <c r="H183" s="20">
        <f t="shared" si="4"/>
        <v>9.9877426311605465E-3</v>
      </c>
      <c r="I183" s="18">
        <v>1.3800755880571127</v>
      </c>
      <c r="J183" s="18">
        <v>1.3664280563067241</v>
      </c>
      <c r="K183" s="18">
        <f t="shared" si="5"/>
        <v>-1.3647531750388575E-2</v>
      </c>
    </row>
    <row r="184" spans="1:11" ht="15" thickBot="1" x14ac:dyDescent="0.35">
      <c r="A184" s="16" t="s">
        <v>179</v>
      </c>
      <c r="B184" s="16" t="s">
        <v>398</v>
      </c>
      <c r="C184" s="16" t="s">
        <v>450</v>
      </c>
      <c r="D184" s="16" t="s">
        <v>508</v>
      </c>
      <c r="E184" s="17">
        <v>1450.57</v>
      </c>
      <c r="F184" s="17">
        <v>1683.96</v>
      </c>
      <c r="G184" s="17">
        <v>1713.9622304372572</v>
      </c>
      <c r="H184" s="20">
        <f t="shared" si="4"/>
        <v>1.7816474522706679E-2</v>
      </c>
      <c r="I184" s="18">
        <v>1.4267031426785262</v>
      </c>
      <c r="J184" s="18">
        <v>1.4017292688719369</v>
      </c>
      <c r="K184" s="18">
        <f t="shared" si="5"/>
        <v>-2.497387380658922E-2</v>
      </c>
    </row>
    <row r="185" spans="1:11" ht="15" thickBot="1" x14ac:dyDescent="0.35">
      <c r="A185" s="16" t="s">
        <v>180</v>
      </c>
      <c r="B185" s="16" t="s">
        <v>399</v>
      </c>
      <c r="C185" s="16" t="s">
        <v>451</v>
      </c>
      <c r="D185" s="16" t="s">
        <v>509</v>
      </c>
      <c r="E185" s="17">
        <v>375.31</v>
      </c>
      <c r="F185" s="17">
        <v>470.96999999999997</v>
      </c>
      <c r="G185" s="17">
        <v>468.13766969290089</v>
      </c>
      <c r="H185" s="20">
        <f t="shared" si="4"/>
        <v>-6.0138231885238655E-3</v>
      </c>
      <c r="I185" s="18">
        <v>1.4674397791560481</v>
      </c>
      <c r="J185" s="18">
        <v>1.4763180951503003</v>
      </c>
      <c r="K185" s="18">
        <f t="shared" si="5"/>
        <v>8.8783159942522616E-3</v>
      </c>
    </row>
    <row r="186" spans="1:11" ht="15" thickBot="1" x14ac:dyDescent="0.35">
      <c r="A186" s="16" t="s">
        <v>181</v>
      </c>
      <c r="B186" s="16" t="s">
        <v>400</v>
      </c>
      <c r="C186" s="16" t="s">
        <v>484</v>
      </c>
      <c r="D186" s="16" t="s">
        <v>542</v>
      </c>
      <c r="E186" s="17">
        <v>415.40000000000003</v>
      </c>
      <c r="F186" s="17">
        <v>403.17</v>
      </c>
      <c r="G186" s="17">
        <v>494.82002564057257</v>
      </c>
      <c r="H186" s="20">
        <f t="shared" si="4"/>
        <v>0.22732352516450269</v>
      </c>
      <c r="I186" s="18">
        <v>1.5925188164290582</v>
      </c>
      <c r="J186" s="18">
        <v>1.2975542175936106</v>
      </c>
      <c r="K186" s="18">
        <f t="shared" si="5"/>
        <v>-0.29496459883544768</v>
      </c>
    </row>
    <row r="187" spans="1:11" ht="15" thickBot="1" x14ac:dyDescent="0.35">
      <c r="A187" s="16" t="s">
        <v>182</v>
      </c>
      <c r="B187" s="16" t="s">
        <v>401</v>
      </c>
      <c r="C187" s="16" t="s">
        <v>441</v>
      </c>
      <c r="D187" s="16" t="s">
        <v>499</v>
      </c>
      <c r="E187" s="17">
        <v>196.26</v>
      </c>
      <c r="F187" s="17">
        <v>257.28999999999996</v>
      </c>
      <c r="G187" s="17">
        <v>207.66592408746163</v>
      </c>
      <c r="H187" s="20">
        <f t="shared" si="4"/>
        <v>-0.19287215170639488</v>
      </c>
      <c r="I187" s="18">
        <v>1.4766331671988135</v>
      </c>
      <c r="J187" s="18">
        <v>1.8294910407572327</v>
      </c>
      <c r="K187" s="18">
        <f t="shared" si="5"/>
        <v>0.35285787355841913</v>
      </c>
    </row>
    <row r="188" spans="1:11" ht="15" thickBot="1" x14ac:dyDescent="0.35">
      <c r="A188" s="16" t="s">
        <v>183</v>
      </c>
      <c r="B188" s="16" t="s">
        <v>402</v>
      </c>
      <c r="C188" s="16" t="s">
        <v>441</v>
      </c>
      <c r="D188" s="16" t="s">
        <v>499</v>
      </c>
      <c r="E188" s="17">
        <v>686.18</v>
      </c>
      <c r="F188" s="17">
        <v>809.66999999999985</v>
      </c>
      <c r="G188" s="17">
        <v>846.24689652876805</v>
      </c>
      <c r="H188" s="20">
        <f t="shared" si="4"/>
        <v>4.5175067038136785E-2</v>
      </c>
      <c r="I188" s="18">
        <v>1.4595676431954143</v>
      </c>
      <c r="J188" s="18">
        <v>1.3964814979098206</v>
      </c>
      <c r="K188" s="18">
        <f t="shared" si="5"/>
        <v>-6.3086145285593753E-2</v>
      </c>
    </row>
    <row r="189" spans="1:11" ht="15" thickBot="1" x14ac:dyDescent="0.35">
      <c r="A189" s="16" t="s">
        <v>184</v>
      </c>
      <c r="B189" s="16" t="s">
        <v>403</v>
      </c>
      <c r="C189" s="16" t="s">
        <v>465</v>
      </c>
      <c r="D189" s="16" t="s">
        <v>523</v>
      </c>
      <c r="E189" s="17">
        <v>96.85</v>
      </c>
      <c r="F189" s="17">
        <v>93.84</v>
      </c>
      <c r="G189" s="17">
        <v>121.89348918667932</v>
      </c>
      <c r="H189" s="20">
        <f t="shared" si="4"/>
        <v>0.29895022577450248</v>
      </c>
      <c r="I189" s="18">
        <v>1.6051278523806449</v>
      </c>
      <c r="J189" s="18">
        <v>1.2357115927391162</v>
      </c>
      <c r="K189" s="18">
        <f t="shared" si="5"/>
        <v>-0.36941625964152869</v>
      </c>
    </row>
    <row r="190" spans="1:11" ht="15" thickBot="1" x14ac:dyDescent="0.35">
      <c r="A190" s="16" t="s">
        <v>185</v>
      </c>
      <c r="B190" s="16" t="s">
        <v>404</v>
      </c>
      <c r="C190" s="16" t="s">
        <v>443</v>
      </c>
      <c r="D190" s="16" t="s">
        <v>501</v>
      </c>
      <c r="E190" s="17">
        <v>330.08000000000004</v>
      </c>
      <c r="F190" s="17">
        <v>370.92</v>
      </c>
      <c r="G190" s="17">
        <v>417.52915137297697</v>
      </c>
      <c r="H190" s="20">
        <f t="shared" si="4"/>
        <v>0.12565823189091166</v>
      </c>
      <c r="I190" s="18">
        <v>1.4599305745062714</v>
      </c>
      <c r="J190" s="18">
        <v>1.2969572230230484</v>
      </c>
      <c r="K190" s="18">
        <f t="shared" si="5"/>
        <v>-0.16297335148322301</v>
      </c>
    </row>
    <row r="191" spans="1:11" ht="15" thickBot="1" x14ac:dyDescent="0.35">
      <c r="A191" s="16" t="s">
        <v>186</v>
      </c>
      <c r="B191" s="16" t="s">
        <v>405</v>
      </c>
      <c r="C191" s="16" t="s">
        <v>464</v>
      </c>
      <c r="D191" s="16" t="s">
        <v>522</v>
      </c>
      <c r="E191" s="17">
        <v>285.21000000000004</v>
      </c>
      <c r="F191" s="17">
        <v>360.28000000000003</v>
      </c>
      <c r="G191" s="17">
        <v>367.17782324015411</v>
      </c>
      <c r="H191" s="20">
        <f t="shared" si="4"/>
        <v>1.9145728988992122E-2</v>
      </c>
      <c r="I191" s="18">
        <v>1.690457073323951</v>
      </c>
      <c r="J191" s="18">
        <v>1.6587000516608259</v>
      </c>
      <c r="K191" s="18">
        <f t="shared" si="5"/>
        <v>-3.1757021663125107E-2</v>
      </c>
    </row>
    <row r="192" spans="1:11" ht="15" thickBot="1" x14ac:dyDescent="0.35">
      <c r="A192" s="16" t="s">
        <v>187</v>
      </c>
      <c r="B192" s="16" t="s">
        <v>406</v>
      </c>
      <c r="C192" s="16" t="s">
        <v>438</v>
      </c>
      <c r="D192" s="16" t="s">
        <v>496</v>
      </c>
      <c r="E192" s="17">
        <v>348.35</v>
      </c>
      <c r="F192" s="17">
        <v>408.46000000000004</v>
      </c>
      <c r="G192" s="17">
        <v>408.50364293729945</v>
      </c>
      <c r="H192" s="20">
        <f t="shared" si="4"/>
        <v>1.0684751823779518E-4</v>
      </c>
      <c r="I192" s="18">
        <v>1.5897897589737133</v>
      </c>
      <c r="J192" s="18">
        <v>1.5896199120311714</v>
      </c>
      <c r="K192" s="18">
        <f t="shared" si="5"/>
        <v>-1.6984694254196242E-4</v>
      </c>
    </row>
    <row r="193" spans="1:11" ht="15" thickBot="1" x14ac:dyDescent="0.35">
      <c r="A193" s="16" t="s">
        <v>188</v>
      </c>
      <c r="B193" s="16" t="s">
        <v>407</v>
      </c>
      <c r="C193" s="16" t="s">
        <v>457</v>
      </c>
      <c r="D193" s="16" t="s">
        <v>515</v>
      </c>
      <c r="E193" s="17">
        <v>652.75</v>
      </c>
      <c r="F193" s="17">
        <v>710.64</v>
      </c>
      <c r="G193" s="17">
        <v>727.09116643216203</v>
      </c>
      <c r="H193" s="20">
        <f t="shared" si="4"/>
        <v>2.3149789530792018E-2</v>
      </c>
      <c r="I193" s="18">
        <v>1.7059526494194011</v>
      </c>
      <c r="J193" s="18">
        <v>1.6673537607838798</v>
      </c>
      <c r="K193" s="18">
        <f t="shared" si="5"/>
        <v>-3.85988886355213E-2</v>
      </c>
    </row>
    <row r="194" spans="1:11" ht="15" thickBot="1" x14ac:dyDescent="0.35">
      <c r="A194" s="16" t="s">
        <v>189</v>
      </c>
      <c r="B194" s="16" t="s">
        <v>408</v>
      </c>
      <c r="C194" s="16" t="s">
        <v>447</v>
      </c>
      <c r="D194" s="16" t="s">
        <v>505</v>
      </c>
      <c r="E194" s="17">
        <v>257.39999999999998</v>
      </c>
      <c r="F194" s="17">
        <v>195.73</v>
      </c>
      <c r="G194" s="17">
        <v>261.72411580981003</v>
      </c>
      <c r="H194" s="20">
        <f t="shared" si="4"/>
        <v>0.33716914019215266</v>
      </c>
      <c r="I194" s="18">
        <v>1.6282508880080933</v>
      </c>
      <c r="J194" s="18">
        <v>1.2176850624701911</v>
      </c>
      <c r="K194" s="18">
        <f t="shared" si="5"/>
        <v>-0.41056582553790211</v>
      </c>
    </row>
    <row r="195" spans="1:11" ht="15" thickBot="1" x14ac:dyDescent="0.35">
      <c r="A195" s="16" t="s">
        <v>190</v>
      </c>
      <c r="B195" s="16" t="s">
        <v>409</v>
      </c>
      <c r="C195" s="16" t="s">
        <v>455</v>
      </c>
      <c r="D195" s="16" t="s">
        <v>513</v>
      </c>
      <c r="E195" s="17">
        <v>272.83</v>
      </c>
      <c r="F195" s="17">
        <v>307.27</v>
      </c>
      <c r="G195" s="17">
        <v>337.32449997653134</v>
      </c>
      <c r="H195" s="20">
        <f t="shared" si="4"/>
        <v>9.7811371030466249E-2</v>
      </c>
      <c r="I195" s="18">
        <v>1.5720322947199146</v>
      </c>
      <c r="J195" s="18">
        <v>1.4319694040373423</v>
      </c>
      <c r="K195" s="18">
        <f t="shared" si="5"/>
        <v>-0.14006289068257227</v>
      </c>
    </row>
    <row r="196" spans="1:11" ht="15" thickBot="1" x14ac:dyDescent="0.35">
      <c r="A196" s="16" t="s">
        <v>191</v>
      </c>
      <c r="B196" s="16" t="s">
        <v>410</v>
      </c>
      <c r="C196" s="16" t="s">
        <v>452</v>
      </c>
      <c r="D196" s="16" t="s">
        <v>510</v>
      </c>
      <c r="E196" s="17">
        <v>664.06000000000006</v>
      </c>
      <c r="F196" s="17">
        <v>735.72</v>
      </c>
      <c r="G196" s="17">
        <v>705.96419481149258</v>
      </c>
      <c r="H196" s="20">
        <f t="shared" si="4"/>
        <v>-4.0444469619566478E-2</v>
      </c>
      <c r="I196" s="18">
        <v>1.710551869334459</v>
      </c>
      <c r="J196" s="18">
        <v>1.7826502116623508</v>
      </c>
      <c r="K196" s="18">
        <f t="shared" si="5"/>
        <v>7.2098342327891807E-2</v>
      </c>
    </row>
    <row r="197" spans="1:11" ht="15" thickBot="1" x14ac:dyDescent="0.35">
      <c r="A197" s="16" t="s">
        <v>192</v>
      </c>
      <c r="B197" s="16" t="s">
        <v>411</v>
      </c>
      <c r="C197" s="16" t="s">
        <v>460</v>
      </c>
      <c r="D197" s="16" t="s">
        <v>518</v>
      </c>
      <c r="E197" s="17">
        <v>339.64</v>
      </c>
      <c r="F197" s="17">
        <v>385.33000000000004</v>
      </c>
      <c r="G197" s="17">
        <v>366.36186890545048</v>
      </c>
      <c r="H197" s="20">
        <f t="shared" si="4"/>
        <v>-4.9225679533256066E-2</v>
      </c>
      <c r="I197" s="18">
        <v>1.678433318252585</v>
      </c>
      <c r="J197" s="18">
        <v>1.7653330365807802</v>
      </c>
      <c r="K197" s="18">
        <f t="shared" si="5"/>
        <v>8.6899718328195208E-2</v>
      </c>
    </row>
    <row r="198" spans="1:11" ht="15" thickBot="1" x14ac:dyDescent="0.35">
      <c r="A198" s="16" t="s">
        <v>193</v>
      </c>
      <c r="B198" s="16" t="s">
        <v>412</v>
      </c>
      <c r="C198" s="16" t="s">
        <v>440</v>
      </c>
      <c r="D198" s="16" t="s">
        <v>498</v>
      </c>
      <c r="E198" s="17">
        <v>221.95000000000002</v>
      </c>
      <c r="F198" s="17">
        <v>277.43</v>
      </c>
      <c r="G198" s="17">
        <v>276.89024955305064</v>
      </c>
      <c r="H198" s="20">
        <f t="shared" ref="H198:H223" si="6">(G198-F198)/F198</f>
        <v>-1.9455374218699121E-3</v>
      </c>
      <c r="I198" s="18">
        <v>1.8370041690503291</v>
      </c>
      <c r="J198" s="18">
        <v>1.8405850962331869</v>
      </c>
      <c r="K198" s="18">
        <f t="shared" ref="K198:K223" si="7">J198-I198</f>
        <v>3.5809271828577405E-3</v>
      </c>
    </row>
    <row r="199" spans="1:11" ht="15" thickBot="1" x14ac:dyDescent="0.35">
      <c r="A199" s="16" t="s">
        <v>194</v>
      </c>
      <c r="B199" s="16" t="s">
        <v>413</v>
      </c>
      <c r="C199" s="16" t="s">
        <v>447</v>
      </c>
      <c r="D199" s="16" t="s">
        <v>505</v>
      </c>
      <c r="E199" s="17">
        <v>291.89999999999998</v>
      </c>
      <c r="F199" s="17">
        <v>332.05</v>
      </c>
      <c r="G199" s="17">
        <v>344.18209407073283</v>
      </c>
      <c r="H199" s="20">
        <f t="shared" si="6"/>
        <v>3.6536949467648905E-2</v>
      </c>
      <c r="I199" s="18">
        <v>1.4756205684762813</v>
      </c>
      <c r="J199" s="18">
        <v>1.4236063357260342</v>
      </c>
      <c r="K199" s="18">
        <f t="shared" si="7"/>
        <v>-5.201423275024708E-2</v>
      </c>
    </row>
    <row r="200" spans="1:11" ht="15" thickBot="1" x14ac:dyDescent="0.35">
      <c r="A200" s="16" t="s">
        <v>195</v>
      </c>
      <c r="B200" s="16" t="s">
        <v>414</v>
      </c>
      <c r="C200" s="16" t="s">
        <v>455</v>
      </c>
      <c r="D200" s="16" t="s">
        <v>513</v>
      </c>
      <c r="E200" s="17">
        <v>359.42</v>
      </c>
      <c r="F200" s="17">
        <v>351.65</v>
      </c>
      <c r="G200" s="17">
        <v>385.1469414713257</v>
      </c>
      <c r="H200" s="20">
        <f t="shared" si="6"/>
        <v>9.5256480794328816E-2</v>
      </c>
      <c r="I200" s="18">
        <v>1.4917159113309666</v>
      </c>
      <c r="J200" s="18">
        <v>1.3619786209793596</v>
      </c>
      <c r="K200" s="18">
        <f t="shared" si="7"/>
        <v>-0.12973729035160697</v>
      </c>
    </row>
    <row r="201" spans="1:11" ht="15" thickBot="1" x14ac:dyDescent="0.35">
      <c r="A201" s="16" t="s">
        <v>196</v>
      </c>
      <c r="B201" s="16" t="s">
        <v>415</v>
      </c>
      <c r="C201" s="16" t="s">
        <v>458</v>
      </c>
      <c r="D201" s="16" t="s">
        <v>516</v>
      </c>
      <c r="E201" s="17">
        <v>180.05</v>
      </c>
      <c r="F201" s="17">
        <v>184.51999999999998</v>
      </c>
      <c r="G201" s="17">
        <v>228.52862314660163</v>
      </c>
      <c r="H201" s="20">
        <f t="shared" si="6"/>
        <v>0.23850326873293765</v>
      </c>
      <c r="I201" s="18">
        <v>1.6645966176520921</v>
      </c>
      <c r="J201" s="18">
        <v>1.3440389377050845</v>
      </c>
      <c r="K201" s="18">
        <f t="shared" si="7"/>
        <v>-0.32055767994700757</v>
      </c>
    </row>
    <row r="202" spans="1:11" ht="15" thickBot="1" x14ac:dyDescent="0.35">
      <c r="A202" s="16" t="s">
        <v>197</v>
      </c>
      <c r="B202" s="16" t="s">
        <v>416</v>
      </c>
      <c r="C202" s="16" t="s">
        <v>447</v>
      </c>
      <c r="D202" s="16" t="s">
        <v>505</v>
      </c>
      <c r="E202" s="17">
        <v>137.84</v>
      </c>
      <c r="F202" s="17">
        <v>177.41</v>
      </c>
      <c r="G202" s="17">
        <v>169.84643076128057</v>
      </c>
      <c r="H202" s="20">
        <f t="shared" si="6"/>
        <v>-4.2633274554531447E-2</v>
      </c>
      <c r="I202" s="18">
        <v>1.6945771673224463</v>
      </c>
      <c r="J202" s="18">
        <v>1.7700397583109539</v>
      </c>
      <c r="K202" s="18">
        <f t="shared" si="7"/>
        <v>7.5462590988507605E-2</v>
      </c>
    </row>
    <row r="203" spans="1:11" ht="15" thickBot="1" x14ac:dyDescent="0.35">
      <c r="A203" s="16" t="s">
        <v>198</v>
      </c>
      <c r="B203" s="16" t="s">
        <v>417</v>
      </c>
      <c r="C203" s="16" t="s">
        <v>449</v>
      </c>
      <c r="D203" s="16" t="s">
        <v>507</v>
      </c>
      <c r="E203" s="17">
        <v>665.72</v>
      </c>
      <c r="F203" s="17">
        <v>761.4</v>
      </c>
      <c r="G203" s="17">
        <v>767.85845879603505</v>
      </c>
      <c r="H203" s="20">
        <f t="shared" si="6"/>
        <v>8.4823467245010182E-3</v>
      </c>
      <c r="I203" s="18">
        <v>1.3141943120581352</v>
      </c>
      <c r="J203" s="18">
        <v>1.3031406214759942</v>
      </c>
      <c r="K203" s="18">
        <f t="shared" si="7"/>
        <v>-1.1053690582141007E-2</v>
      </c>
    </row>
    <row r="204" spans="1:11" ht="15" thickBot="1" x14ac:dyDescent="0.35">
      <c r="A204" s="16" t="s">
        <v>199</v>
      </c>
      <c r="B204" s="16" t="s">
        <v>418</v>
      </c>
      <c r="C204" s="16" t="s">
        <v>451</v>
      </c>
      <c r="D204" s="16" t="s">
        <v>509</v>
      </c>
      <c r="E204" s="17">
        <v>378.36</v>
      </c>
      <c r="F204" s="17">
        <v>348.39</v>
      </c>
      <c r="G204" s="17">
        <v>345.92812362453896</v>
      </c>
      <c r="H204" s="20">
        <f t="shared" si="6"/>
        <v>-7.0664381166538406E-3</v>
      </c>
      <c r="I204" s="18">
        <v>1.5749938812012831</v>
      </c>
      <c r="J204" s="18">
        <v>1.5862026843104329</v>
      </c>
      <c r="K204" s="18">
        <f t="shared" si="7"/>
        <v>1.1208803109149734E-2</v>
      </c>
    </row>
    <row r="205" spans="1:11" ht="15" thickBot="1" x14ac:dyDescent="0.35">
      <c r="A205" s="16" t="s">
        <v>200</v>
      </c>
      <c r="B205" s="16" t="s">
        <v>419</v>
      </c>
      <c r="C205" s="16" t="s">
        <v>464</v>
      </c>
      <c r="D205" s="16" t="s">
        <v>522</v>
      </c>
      <c r="E205" s="17">
        <v>66.900000000000006</v>
      </c>
      <c r="F205" s="17">
        <v>75.17</v>
      </c>
      <c r="G205" s="17">
        <v>84.140251963462106</v>
      </c>
      <c r="H205" s="20">
        <f t="shared" si="6"/>
        <v>0.11933287167037521</v>
      </c>
      <c r="I205" s="18">
        <v>1.6599592698970262</v>
      </c>
      <c r="J205" s="18">
        <v>1.4829898343107504</v>
      </c>
      <c r="K205" s="18">
        <f t="shared" si="7"/>
        <v>-0.17696943558627587</v>
      </c>
    </row>
    <row r="206" spans="1:11" ht="15" thickBot="1" x14ac:dyDescent="0.35">
      <c r="A206" s="16" t="s">
        <v>201</v>
      </c>
      <c r="B206" s="16" t="s">
        <v>420</v>
      </c>
      <c r="C206" s="16" t="s">
        <v>465</v>
      </c>
      <c r="D206" s="16" t="s">
        <v>523</v>
      </c>
      <c r="E206" s="17">
        <v>188.85</v>
      </c>
      <c r="F206" s="17">
        <v>175.11</v>
      </c>
      <c r="G206" s="17">
        <v>194.36668465281929</v>
      </c>
      <c r="H206" s="20">
        <f t="shared" si="6"/>
        <v>0.10996907459779151</v>
      </c>
      <c r="I206" s="18">
        <v>1.5936754214100115</v>
      </c>
      <c r="J206" s="18">
        <v>1.4357836248613467</v>
      </c>
      <c r="K206" s="18">
        <f t="shared" si="7"/>
        <v>-0.15789179654866481</v>
      </c>
    </row>
    <row r="207" spans="1:11" ht="15" thickBot="1" x14ac:dyDescent="0.35">
      <c r="A207" s="16" t="s">
        <v>202</v>
      </c>
      <c r="B207" s="16" t="s">
        <v>421</v>
      </c>
      <c r="C207" s="16" t="s">
        <v>485</v>
      </c>
      <c r="D207" s="16" t="s">
        <v>543</v>
      </c>
      <c r="E207" s="17">
        <v>320.14</v>
      </c>
      <c r="F207" s="17">
        <v>321.93</v>
      </c>
      <c r="G207" s="17">
        <v>305.37468722725725</v>
      </c>
      <c r="H207" s="20">
        <f t="shared" si="6"/>
        <v>-5.1425194212228596E-2</v>
      </c>
      <c r="I207" s="18">
        <v>1.4384720066338215</v>
      </c>
      <c r="J207" s="18">
        <v>1.5164560537101772</v>
      </c>
      <c r="K207" s="18">
        <f t="shared" si="7"/>
        <v>7.7984047076355756E-2</v>
      </c>
    </row>
    <row r="208" spans="1:11" ht="15" thickBot="1" x14ac:dyDescent="0.35">
      <c r="A208" s="16" t="s">
        <v>203</v>
      </c>
      <c r="B208" s="16" t="s">
        <v>422</v>
      </c>
      <c r="C208" s="16" t="s">
        <v>482</v>
      </c>
      <c r="D208" s="16" t="s">
        <v>540</v>
      </c>
      <c r="E208" s="17">
        <v>866.25999999999976</v>
      </c>
      <c r="F208" s="17">
        <v>893.7</v>
      </c>
      <c r="G208" s="17">
        <v>837.05685701612254</v>
      </c>
      <c r="H208" s="20">
        <f t="shared" si="6"/>
        <v>-6.3380488960364231E-2</v>
      </c>
      <c r="I208" s="18">
        <v>1.4162099945764506</v>
      </c>
      <c r="J208" s="18">
        <v>1.5120440882172905</v>
      </c>
      <c r="K208" s="18">
        <f t="shared" si="7"/>
        <v>9.5834093640839946E-2</v>
      </c>
    </row>
    <row r="209" spans="1:11" ht="15" thickBot="1" x14ac:dyDescent="0.35">
      <c r="A209" s="16" t="s">
        <v>204</v>
      </c>
      <c r="B209" s="16" t="s">
        <v>423</v>
      </c>
      <c r="C209" s="16" t="s">
        <v>486</v>
      </c>
      <c r="D209" s="16" t="s">
        <v>544</v>
      </c>
      <c r="E209" s="17">
        <v>3851.8700000000008</v>
      </c>
      <c r="F209" s="17">
        <v>3747.76</v>
      </c>
      <c r="G209" s="17">
        <v>3417.2334058562801</v>
      </c>
      <c r="H209" s="20">
        <f t="shared" si="6"/>
        <v>-8.8193105786848705E-2</v>
      </c>
      <c r="I209" s="18">
        <v>1.6010996284623944</v>
      </c>
      <c r="J209" s="18">
        <v>1.7559635034829078</v>
      </c>
      <c r="K209" s="18">
        <f t="shared" si="7"/>
        <v>0.15486387502051335</v>
      </c>
    </row>
    <row r="210" spans="1:11" ht="15" thickBot="1" x14ac:dyDescent="0.35">
      <c r="A210" s="16" t="s">
        <v>205</v>
      </c>
      <c r="B210" s="16" t="s">
        <v>424</v>
      </c>
      <c r="C210" s="16" t="s">
        <v>487</v>
      </c>
      <c r="D210" s="16" t="s">
        <v>545</v>
      </c>
      <c r="E210" s="17">
        <v>791.71</v>
      </c>
      <c r="F210" s="17">
        <v>790.83999999999992</v>
      </c>
      <c r="G210" s="17">
        <v>858.72792202412245</v>
      </c>
      <c r="H210" s="20">
        <f t="shared" si="6"/>
        <v>8.5842802620153938E-2</v>
      </c>
      <c r="I210" s="18">
        <v>1.5751186846004017</v>
      </c>
      <c r="J210" s="18">
        <v>1.4505955013005734</v>
      </c>
      <c r="K210" s="18">
        <f t="shared" si="7"/>
        <v>-0.12452318329982837</v>
      </c>
    </row>
    <row r="211" spans="1:11" ht="15" thickBot="1" x14ac:dyDescent="0.35">
      <c r="A211" s="16" t="s">
        <v>206</v>
      </c>
      <c r="B211" s="16" t="s">
        <v>425</v>
      </c>
      <c r="C211" s="16" t="s">
        <v>485</v>
      </c>
      <c r="D211" s="16" t="s">
        <v>543</v>
      </c>
      <c r="E211" s="17">
        <v>1267.81</v>
      </c>
      <c r="F211" s="17">
        <v>1298.26</v>
      </c>
      <c r="G211" s="17">
        <v>1261.3104342502438</v>
      </c>
      <c r="H211" s="20">
        <f t="shared" si="6"/>
        <v>-2.8460836619595593E-2</v>
      </c>
      <c r="I211" s="18">
        <v>1.4471734681161568</v>
      </c>
      <c r="J211" s="18">
        <v>1.4895678143131308</v>
      </c>
      <c r="K211" s="18">
        <f t="shared" si="7"/>
        <v>4.239434619697402E-2</v>
      </c>
    </row>
    <row r="212" spans="1:11" ht="15" thickBot="1" x14ac:dyDescent="0.35">
      <c r="A212" s="16" t="s">
        <v>207</v>
      </c>
      <c r="B212" s="16" t="s">
        <v>426</v>
      </c>
      <c r="C212" s="16" t="s">
        <v>488</v>
      </c>
      <c r="D212" s="16" t="s">
        <v>546</v>
      </c>
      <c r="E212" s="17">
        <v>963.36000000000013</v>
      </c>
      <c r="F212" s="17">
        <v>1019.65</v>
      </c>
      <c r="G212" s="17">
        <v>1009.0938448120691</v>
      </c>
      <c r="H212" s="20">
        <f t="shared" si="6"/>
        <v>-1.0352724158221867E-2</v>
      </c>
      <c r="I212" s="18">
        <v>1.7314796678522453</v>
      </c>
      <c r="J212" s="18">
        <v>1.7495927186577422</v>
      </c>
      <c r="K212" s="18">
        <f t="shared" si="7"/>
        <v>1.8113050805496966E-2</v>
      </c>
    </row>
    <row r="213" spans="1:11" ht="15" thickBot="1" x14ac:dyDescent="0.35">
      <c r="A213" s="16" t="s">
        <v>208</v>
      </c>
      <c r="B213" s="16" t="s">
        <v>427</v>
      </c>
      <c r="C213" s="16" t="s">
        <v>489</v>
      </c>
      <c r="D213" s="16" t="s">
        <v>547</v>
      </c>
      <c r="E213" s="17">
        <v>1846.1799999999998</v>
      </c>
      <c r="F213" s="17">
        <v>1770.4199999999998</v>
      </c>
      <c r="G213" s="17">
        <v>1747.3176151326327</v>
      </c>
      <c r="H213" s="20">
        <f t="shared" si="6"/>
        <v>-1.3049098444079464E-2</v>
      </c>
      <c r="I213" s="18">
        <v>1.6916669437910423</v>
      </c>
      <c r="J213" s="18">
        <v>1.7140335361405949</v>
      </c>
      <c r="K213" s="18">
        <f t="shared" si="7"/>
        <v>2.2366592349552628E-2</v>
      </c>
    </row>
    <row r="214" spans="1:11" ht="15" thickBot="1" x14ac:dyDescent="0.35">
      <c r="A214" s="16" t="s">
        <v>209</v>
      </c>
      <c r="B214" s="16" t="s">
        <v>428</v>
      </c>
      <c r="C214" s="16" t="s">
        <v>490</v>
      </c>
      <c r="D214" s="16" t="s">
        <v>548</v>
      </c>
      <c r="E214" s="17">
        <v>4244.1899999999996</v>
      </c>
      <c r="F214" s="17">
        <v>4059.95</v>
      </c>
      <c r="G214" s="17">
        <v>3452.8782306778735</v>
      </c>
      <c r="H214" s="20">
        <f t="shared" si="6"/>
        <v>-0.14952690779988087</v>
      </c>
      <c r="I214" s="18">
        <v>1.5158411029128966</v>
      </c>
      <c r="J214" s="18">
        <v>1.7823504550761429</v>
      </c>
      <c r="K214" s="18">
        <f t="shared" si="7"/>
        <v>0.26650935216324623</v>
      </c>
    </row>
    <row r="215" spans="1:11" ht="15" thickBot="1" x14ac:dyDescent="0.35">
      <c r="A215" s="16" t="s">
        <v>210</v>
      </c>
      <c r="B215" s="16" t="s">
        <v>429</v>
      </c>
      <c r="C215" s="16" t="s">
        <v>491</v>
      </c>
      <c r="D215" s="16" t="s">
        <v>429</v>
      </c>
      <c r="E215" s="17">
        <v>2514.09</v>
      </c>
      <c r="F215" s="17">
        <v>2529.0299999999997</v>
      </c>
      <c r="G215" s="17">
        <v>2385.3988323180911</v>
      </c>
      <c r="H215" s="20">
        <f t="shared" si="6"/>
        <v>-5.679298690877873E-2</v>
      </c>
      <c r="I215" s="18">
        <v>1.4770312391742146</v>
      </c>
      <c r="J215" s="18">
        <v>1.5659671934938901</v>
      </c>
      <c r="K215" s="18">
        <f t="shared" si="7"/>
        <v>8.8935954319675492E-2</v>
      </c>
    </row>
    <row r="216" spans="1:11" ht="15" thickBot="1" x14ac:dyDescent="0.35">
      <c r="A216" s="16" t="s">
        <v>211</v>
      </c>
      <c r="B216" s="16" t="s">
        <v>430</v>
      </c>
      <c r="C216" s="16" t="s">
        <v>461</v>
      </c>
      <c r="D216" s="16" t="s">
        <v>519</v>
      </c>
      <c r="E216" s="17">
        <v>741.81999999999994</v>
      </c>
      <c r="F216" s="17">
        <v>676.38</v>
      </c>
      <c r="G216" s="17">
        <v>758.26636218638771</v>
      </c>
      <c r="H216" s="20">
        <f t="shared" si="6"/>
        <v>0.12106561723644654</v>
      </c>
      <c r="I216" s="18">
        <v>1.5486888588438386</v>
      </c>
      <c r="J216" s="18">
        <v>1.3814435435648553</v>
      </c>
      <c r="K216" s="18">
        <f t="shared" si="7"/>
        <v>-0.16724531527898323</v>
      </c>
    </row>
    <row r="217" spans="1:11" ht="15" thickBot="1" x14ac:dyDescent="0.35">
      <c r="A217" s="16" t="s">
        <v>212</v>
      </c>
      <c r="B217" s="16" t="s">
        <v>430</v>
      </c>
      <c r="C217" s="16" t="s">
        <v>461</v>
      </c>
      <c r="D217" s="16" t="s">
        <v>519</v>
      </c>
      <c r="E217" s="17">
        <v>683.05000000000007</v>
      </c>
      <c r="F217" s="17">
        <v>788.31</v>
      </c>
      <c r="G217" s="17">
        <v>849.30920224422186</v>
      </c>
      <c r="H217" s="20">
        <f t="shared" si="6"/>
        <v>7.7379713874265107E-2</v>
      </c>
      <c r="I217" s="18">
        <v>1.5448210399174194</v>
      </c>
      <c r="J217" s="18">
        <v>1.4338686908835807</v>
      </c>
      <c r="K217" s="18">
        <f t="shared" si="7"/>
        <v>-0.11095234903383866</v>
      </c>
    </row>
    <row r="218" spans="1:11" ht="15" thickBot="1" x14ac:dyDescent="0.35">
      <c r="A218" s="16" t="s">
        <v>213</v>
      </c>
      <c r="B218" s="16" t="s">
        <v>431</v>
      </c>
      <c r="C218" s="16" t="s">
        <v>492</v>
      </c>
      <c r="D218" s="16" t="s">
        <v>431</v>
      </c>
      <c r="E218" s="17">
        <v>829.31</v>
      </c>
      <c r="F218" s="17">
        <v>898.95</v>
      </c>
      <c r="G218" s="17">
        <v>823.5597657705805</v>
      </c>
      <c r="H218" s="20">
        <f t="shared" si="6"/>
        <v>-8.3864769152254895E-2</v>
      </c>
      <c r="I218" s="18">
        <v>1.4832735686480147</v>
      </c>
      <c r="J218" s="18">
        <v>1.6190552646637861</v>
      </c>
      <c r="K218" s="18">
        <f t="shared" si="7"/>
        <v>0.13578169601577139</v>
      </c>
    </row>
    <row r="219" spans="1:11" ht="15" thickBot="1" x14ac:dyDescent="0.35">
      <c r="A219" s="16" t="s">
        <v>214</v>
      </c>
      <c r="B219" s="16" t="s">
        <v>432</v>
      </c>
      <c r="C219" s="16" t="s">
        <v>493</v>
      </c>
      <c r="D219" s="16" t="s">
        <v>549</v>
      </c>
      <c r="E219" s="17">
        <v>1886.11</v>
      </c>
      <c r="F219" s="17">
        <v>1828.33</v>
      </c>
      <c r="G219" s="17">
        <v>1735.0424222533918</v>
      </c>
      <c r="H219" s="20">
        <f t="shared" si="6"/>
        <v>-5.1023380760917406E-2</v>
      </c>
      <c r="I219" s="18">
        <v>1.6525708941114157</v>
      </c>
      <c r="J219" s="18">
        <v>1.7414242465072485</v>
      </c>
      <c r="K219" s="18">
        <f t="shared" si="7"/>
        <v>8.8853352395832808E-2</v>
      </c>
    </row>
    <row r="220" spans="1:11" ht="15" thickBot="1" x14ac:dyDescent="0.35">
      <c r="A220" s="16" t="s">
        <v>215</v>
      </c>
      <c r="B220" s="16" t="s">
        <v>433</v>
      </c>
      <c r="C220" s="16" t="s">
        <v>494</v>
      </c>
      <c r="D220" s="16" t="s">
        <v>550</v>
      </c>
      <c r="E220" s="17">
        <v>324.7</v>
      </c>
      <c r="F220" s="17">
        <v>309.48</v>
      </c>
      <c r="G220" s="17">
        <v>355.95212438433504</v>
      </c>
      <c r="H220" s="20">
        <f t="shared" si="6"/>
        <v>0.15016196324264902</v>
      </c>
      <c r="I220" s="18">
        <v>1.8502944156933985</v>
      </c>
      <c r="J220" s="18">
        <v>1.6087250968349427</v>
      </c>
      <c r="K220" s="18">
        <f t="shared" si="7"/>
        <v>-0.24156931885845578</v>
      </c>
    </row>
    <row r="221" spans="1:11" ht="15" thickBot="1" x14ac:dyDescent="0.35">
      <c r="A221" s="16" t="s">
        <v>216</v>
      </c>
      <c r="B221" s="16" t="s">
        <v>434</v>
      </c>
      <c r="C221" s="16" t="s">
        <v>465</v>
      </c>
      <c r="D221" s="16" t="s">
        <v>523</v>
      </c>
      <c r="E221" s="17">
        <v>477.9</v>
      </c>
      <c r="F221" s="17">
        <v>463</v>
      </c>
      <c r="G221" s="17">
        <v>435.74341029943145</v>
      </c>
      <c r="H221" s="20">
        <f t="shared" si="6"/>
        <v>-5.8869524191292773E-2</v>
      </c>
      <c r="I221" s="18">
        <v>1.4070681627911634</v>
      </c>
      <c r="J221" s="18">
        <v>1.4950829868537399</v>
      </c>
      <c r="K221" s="18">
        <f t="shared" si="7"/>
        <v>8.8014824062576436E-2</v>
      </c>
    </row>
    <row r="222" spans="1:11" ht="15" thickBot="1" x14ac:dyDescent="0.35">
      <c r="A222" s="16" t="s">
        <v>217</v>
      </c>
      <c r="B222" s="16" t="s">
        <v>435</v>
      </c>
      <c r="C222" s="16" t="s">
        <v>470</v>
      </c>
      <c r="D222" s="16" t="s">
        <v>528</v>
      </c>
      <c r="E222" s="17">
        <v>990.62</v>
      </c>
      <c r="F222" s="17">
        <v>784.4</v>
      </c>
      <c r="G222" s="17">
        <v>729.99902618522788</v>
      </c>
      <c r="H222" s="20">
        <f t="shared" si="6"/>
        <v>-6.9353612716435628E-2</v>
      </c>
      <c r="I222" s="18">
        <v>1.5393910891614735</v>
      </c>
      <c r="J222" s="18">
        <v>1.6541095631980647</v>
      </c>
      <c r="K222" s="18">
        <f t="shared" si="7"/>
        <v>0.11471847403659119</v>
      </c>
    </row>
    <row r="223" spans="1:11" ht="15" thickBot="1" x14ac:dyDescent="0.35">
      <c r="A223" s="16" t="s">
        <v>218</v>
      </c>
      <c r="B223" s="16" t="s">
        <v>436</v>
      </c>
      <c r="C223" s="16" t="s">
        <v>470</v>
      </c>
      <c r="D223" s="16" t="s">
        <v>528</v>
      </c>
      <c r="E223" s="17">
        <v>1499.73</v>
      </c>
      <c r="F223" s="17">
        <v>1589.7999999999997</v>
      </c>
      <c r="G223" s="17">
        <v>1395.3632479909766</v>
      </c>
      <c r="H223" s="20">
        <f t="shared" si="6"/>
        <v>-0.12230264939553605</v>
      </c>
      <c r="I223" s="18">
        <v>1.5062269011235547</v>
      </c>
      <c r="J223" s="18">
        <v>1.7161119377724301</v>
      </c>
      <c r="K223" s="18">
        <f t="shared" si="7"/>
        <v>0.20988503664887537</v>
      </c>
    </row>
  </sheetData>
  <sheetProtection algorithmName="SHA-512" hashValue="OkKHJZn9zEh6+KIa6eOvi5l/+mGNLMqHJMoM4ihvry+7gfsY7RuF7QkM/ANO4EAD77VY43RB8jVorJZxTyroyw==" saltValue="261ZX5/olx8vtmp4db7z3w==" spinCount="100000" sheet="1" objects="1" scenarios="1"/>
  <mergeCells count="2">
    <mergeCell ref="F4:H4"/>
    <mergeCell ref="I4:K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32"/>
  <sheetViews>
    <sheetView workbookViewId="0">
      <selection activeCell="K6" sqref="K6"/>
    </sheetView>
  </sheetViews>
  <sheetFormatPr defaultRowHeight="14.4" x14ac:dyDescent="0.3"/>
  <cols>
    <col min="2" max="2" width="38.44140625" bestFit="1" customWidth="1"/>
    <col min="4" max="4" width="29" customWidth="1"/>
    <col min="6" max="6" width="21.6640625" customWidth="1"/>
  </cols>
  <sheetData>
    <row r="1" spans="1:8" x14ac:dyDescent="0.3">
      <c r="A1" t="s">
        <v>702</v>
      </c>
      <c r="B1" t="s">
        <v>834</v>
      </c>
      <c r="C1" t="s">
        <v>0</v>
      </c>
      <c r="D1" t="s">
        <v>219</v>
      </c>
      <c r="E1" t="s">
        <v>437</v>
      </c>
      <c r="F1" t="s">
        <v>495</v>
      </c>
      <c r="G1" t="s">
        <v>967</v>
      </c>
      <c r="H1" t="s">
        <v>968</v>
      </c>
    </row>
    <row r="2" spans="1:8" x14ac:dyDescent="0.3">
      <c r="A2" t="s">
        <v>703</v>
      </c>
      <c r="B2" t="s">
        <v>835</v>
      </c>
      <c r="C2" t="s">
        <v>96</v>
      </c>
      <c r="D2" t="s">
        <v>315</v>
      </c>
      <c r="E2" t="s">
        <v>457</v>
      </c>
      <c r="F2" t="s">
        <v>515</v>
      </c>
      <c r="G2">
        <v>100</v>
      </c>
      <c r="H2" t="s">
        <v>969</v>
      </c>
    </row>
    <row r="3" spans="1:8" x14ac:dyDescent="0.3">
      <c r="A3" t="s">
        <v>704</v>
      </c>
      <c r="B3" t="s">
        <v>836</v>
      </c>
      <c r="C3" t="s">
        <v>138</v>
      </c>
      <c r="D3" t="s">
        <v>357</v>
      </c>
      <c r="E3" t="s">
        <v>457</v>
      </c>
      <c r="F3" t="s">
        <v>515</v>
      </c>
      <c r="G3">
        <v>157</v>
      </c>
      <c r="H3" t="s">
        <v>969</v>
      </c>
    </row>
    <row r="4" spans="1:8" x14ac:dyDescent="0.3">
      <c r="A4" t="s">
        <v>705</v>
      </c>
      <c r="B4" t="s">
        <v>837</v>
      </c>
      <c r="C4" t="s">
        <v>87</v>
      </c>
      <c r="D4" t="s">
        <v>306</v>
      </c>
      <c r="E4" t="s">
        <v>457</v>
      </c>
      <c r="F4" t="s">
        <v>515</v>
      </c>
      <c r="G4">
        <v>156</v>
      </c>
      <c r="H4" t="s">
        <v>969</v>
      </c>
    </row>
    <row r="5" spans="1:8" x14ac:dyDescent="0.3">
      <c r="A5" t="s">
        <v>706</v>
      </c>
      <c r="B5" t="s">
        <v>838</v>
      </c>
      <c r="C5" t="s">
        <v>76</v>
      </c>
      <c r="D5" t="s">
        <v>295</v>
      </c>
      <c r="E5" t="s">
        <v>457</v>
      </c>
      <c r="F5" t="s">
        <v>515</v>
      </c>
      <c r="G5">
        <v>133</v>
      </c>
      <c r="H5" t="s">
        <v>970</v>
      </c>
    </row>
    <row r="6" spans="1:8" x14ac:dyDescent="0.3">
      <c r="A6" t="s">
        <v>707</v>
      </c>
      <c r="B6" t="s">
        <v>839</v>
      </c>
      <c r="C6" t="s">
        <v>217</v>
      </c>
      <c r="D6" t="s">
        <v>435</v>
      </c>
      <c r="E6" t="s">
        <v>470</v>
      </c>
      <c r="F6" t="s">
        <v>528</v>
      </c>
      <c r="G6">
        <v>145</v>
      </c>
      <c r="H6" t="s">
        <v>971</v>
      </c>
    </row>
    <row r="7" spans="1:8" x14ac:dyDescent="0.3">
      <c r="A7" t="s">
        <v>708</v>
      </c>
      <c r="B7" t="s">
        <v>840</v>
      </c>
      <c r="C7" t="s">
        <v>217</v>
      </c>
      <c r="D7" t="s">
        <v>435</v>
      </c>
      <c r="E7" t="s">
        <v>470</v>
      </c>
      <c r="F7" t="s">
        <v>528</v>
      </c>
      <c r="G7">
        <v>96</v>
      </c>
      <c r="H7" t="s">
        <v>971</v>
      </c>
    </row>
    <row r="8" spans="1:8" x14ac:dyDescent="0.3">
      <c r="A8" t="s">
        <v>709</v>
      </c>
      <c r="B8" t="s">
        <v>841</v>
      </c>
      <c r="C8" t="s">
        <v>217</v>
      </c>
      <c r="D8" t="s">
        <v>435</v>
      </c>
      <c r="E8" t="s">
        <v>470</v>
      </c>
      <c r="F8" t="s">
        <v>528</v>
      </c>
      <c r="G8">
        <v>135</v>
      </c>
      <c r="H8" t="s">
        <v>971</v>
      </c>
    </row>
    <row r="9" spans="1:8" x14ac:dyDescent="0.3">
      <c r="A9" t="s">
        <v>710</v>
      </c>
      <c r="B9" t="s">
        <v>842</v>
      </c>
      <c r="C9" t="s">
        <v>68</v>
      </c>
      <c r="D9" t="s">
        <v>287</v>
      </c>
      <c r="E9" t="s">
        <v>470</v>
      </c>
      <c r="F9" t="s">
        <v>528</v>
      </c>
      <c r="G9">
        <v>135</v>
      </c>
      <c r="H9" t="s">
        <v>969</v>
      </c>
    </row>
    <row r="10" spans="1:8" x14ac:dyDescent="0.3">
      <c r="A10" t="s">
        <v>711</v>
      </c>
      <c r="B10" t="s">
        <v>843</v>
      </c>
      <c r="C10" t="s">
        <v>36</v>
      </c>
      <c r="D10" t="s">
        <v>255</v>
      </c>
      <c r="E10" t="s">
        <v>463</v>
      </c>
      <c r="F10" t="s">
        <v>521</v>
      </c>
      <c r="G10">
        <v>133</v>
      </c>
      <c r="H10" t="s">
        <v>970</v>
      </c>
    </row>
    <row r="11" spans="1:8" x14ac:dyDescent="0.3">
      <c r="A11" t="s">
        <v>712</v>
      </c>
      <c r="B11" t="s">
        <v>844</v>
      </c>
      <c r="C11" t="s">
        <v>79</v>
      </c>
      <c r="D11" t="s">
        <v>298</v>
      </c>
      <c r="E11" t="s">
        <v>463</v>
      </c>
      <c r="F11" t="s">
        <v>521</v>
      </c>
      <c r="G11">
        <v>146</v>
      </c>
      <c r="H11" t="s">
        <v>970</v>
      </c>
    </row>
    <row r="12" spans="1:8" x14ac:dyDescent="0.3">
      <c r="A12" t="s">
        <v>713</v>
      </c>
      <c r="B12" t="s">
        <v>845</v>
      </c>
      <c r="C12" t="s">
        <v>155</v>
      </c>
      <c r="D12" t="s">
        <v>374</v>
      </c>
      <c r="E12" t="s">
        <v>463</v>
      </c>
      <c r="F12" t="s">
        <v>521</v>
      </c>
      <c r="G12">
        <v>142</v>
      </c>
      <c r="H12" t="s">
        <v>970</v>
      </c>
    </row>
    <row r="13" spans="1:8" x14ac:dyDescent="0.3">
      <c r="A13" t="s">
        <v>714</v>
      </c>
      <c r="B13" t="s">
        <v>846</v>
      </c>
      <c r="C13" t="s">
        <v>31</v>
      </c>
      <c r="D13" t="s">
        <v>250</v>
      </c>
      <c r="E13" t="s">
        <v>454</v>
      </c>
      <c r="F13" t="s">
        <v>512</v>
      </c>
      <c r="G13">
        <v>195</v>
      </c>
      <c r="H13" t="s">
        <v>970</v>
      </c>
    </row>
    <row r="14" spans="1:8" x14ac:dyDescent="0.3">
      <c r="A14" t="s">
        <v>715</v>
      </c>
      <c r="B14" t="s">
        <v>847</v>
      </c>
      <c r="C14" t="s">
        <v>207</v>
      </c>
      <c r="D14" t="s">
        <v>426</v>
      </c>
      <c r="E14" t="s">
        <v>488</v>
      </c>
      <c r="F14" t="s">
        <v>546</v>
      </c>
      <c r="G14">
        <v>158</v>
      </c>
      <c r="H14" t="s">
        <v>969</v>
      </c>
    </row>
    <row r="15" spans="1:8" x14ac:dyDescent="0.3">
      <c r="A15" t="s">
        <v>716</v>
      </c>
      <c r="B15" t="s">
        <v>848</v>
      </c>
      <c r="C15" t="s">
        <v>207</v>
      </c>
      <c r="D15" t="s">
        <v>426</v>
      </c>
      <c r="E15" t="s">
        <v>488</v>
      </c>
      <c r="F15" t="s">
        <v>546</v>
      </c>
      <c r="G15">
        <v>81</v>
      </c>
      <c r="H15" t="s">
        <v>969</v>
      </c>
    </row>
    <row r="16" spans="1:8" x14ac:dyDescent="0.3">
      <c r="A16" t="s">
        <v>717</v>
      </c>
      <c r="B16" t="s">
        <v>849</v>
      </c>
      <c r="C16" t="s">
        <v>118</v>
      </c>
      <c r="D16" t="s">
        <v>337</v>
      </c>
      <c r="E16" t="s">
        <v>446</v>
      </c>
      <c r="F16" t="s">
        <v>504</v>
      </c>
      <c r="G16">
        <v>197</v>
      </c>
      <c r="H16" t="s">
        <v>969</v>
      </c>
    </row>
    <row r="17" spans="1:8" x14ac:dyDescent="0.3">
      <c r="A17" t="s">
        <v>718</v>
      </c>
      <c r="B17" t="s">
        <v>850</v>
      </c>
      <c r="C17" t="s">
        <v>14</v>
      </c>
      <c r="D17" t="s">
        <v>233</v>
      </c>
      <c r="E17" t="s">
        <v>446</v>
      </c>
      <c r="F17" t="s">
        <v>504</v>
      </c>
      <c r="G17">
        <v>217</v>
      </c>
      <c r="H17" t="s">
        <v>969</v>
      </c>
    </row>
    <row r="18" spans="1:8" x14ac:dyDescent="0.3">
      <c r="A18" t="s">
        <v>719</v>
      </c>
      <c r="B18" t="s">
        <v>851</v>
      </c>
      <c r="C18" t="s">
        <v>5</v>
      </c>
      <c r="D18" t="s">
        <v>224</v>
      </c>
      <c r="E18" t="s">
        <v>446</v>
      </c>
      <c r="F18" t="s">
        <v>504</v>
      </c>
      <c r="G18">
        <v>148</v>
      </c>
      <c r="H18" t="s">
        <v>970</v>
      </c>
    </row>
    <row r="19" spans="1:8" x14ac:dyDescent="0.3">
      <c r="A19" t="s">
        <v>720</v>
      </c>
      <c r="B19" t="s">
        <v>852</v>
      </c>
      <c r="C19" t="s">
        <v>118</v>
      </c>
      <c r="D19" t="s">
        <v>337</v>
      </c>
      <c r="E19" t="s">
        <v>446</v>
      </c>
      <c r="F19" t="s">
        <v>504</v>
      </c>
      <c r="G19">
        <v>227</v>
      </c>
      <c r="H19" t="s">
        <v>969</v>
      </c>
    </row>
    <row r="20" spans="1:8" x14ac:dyDescent="0.3">
      <c r="A20" t="s">
        <v>721</v>
      </c>
      <c r="B20" t="s">
        <v>853</v>
      </c>
      <c r="C20" t="s">
        <v>88</v>
      </c>
      <c r="D20" t="s">
        <v>307</v>
      </c>
      <c r="E20" t="s">
        <v>446</v>
      </c>
      <c r="F20" t="s">
        <v>504</v>
      </c>
      <c r="G20">
        <v>154</v>
      </c>
      <c r="H20" t="s">
        <v>970</v>
      </c>
    </row>
    <row r="21" spans="1:8" x14ac:dyDescent="0.3">
      <c r="A21" t="s">
        <v>722</v>
      </c>
      <c r="B21" t="s">
        <v>854</v>
      </c>
      <c r="C21" t="s">
        <v>51</v>
      </c>
      <c r="D21" t="s">
        <v>270</v>
      </c>
      <c r="E21" t="s">
        <v>467</v>
      </c>
      <c r="F21" t="s">
        <v>525</v>
      </c>
      <c r="G21">
        <v>128</v>
      </c>
      <c r="H21" t="s">
        <v>970</v>
      </c>
    </row>
    <row r="22" spans="1:8" x14ac:dyDescent="0.3">
      <c r="A22" t="s">
        <v>723</v>
      </c>
      <c r="B22" t="s">
        <v>855</v>
      </c>
      <c r="C22" t="s">
        <v>50</v>
      </c>
      <c r="D22" t="s">
        <v>269</v>
      </c>
      <c r="E22" t="s">
        <v>466</v>
      </c>
      <c r="F22" t="s">
        <v>524</v>
      </c>
      <c r="G22">
        <v>139</v>
      </c>
      <c r="H22" t="s">
        <v>970</v>
      </c>
    </row>
    <row r="23" spans="1:8" x14ac:dyDescent="0.3">
      <c r="A23" t="s">
        <v>724</v>
      </c>
      <c r="B23" t="s">
        <v>856</v>
      </c>
      <c r="C23" t="s">
        <v>2</v>
      </c>
      <c r="D23" t="s">
        <v>221</v>
      </c>
      <c r="E23" t="s">
        <v>444</v>
      </c>
      <c r="F23" t="s">
        <v>502</v>
      </c>
      <c r="G23">
        <v>220</v>
      </c>
      <c r="H23" t="s">
        <v>969</v>
      </c>
    </row>
    <row r="24" spans="1:8" x14ac:dyDescent="0.3">
      <c r="A24" t="s">
        <v>725</v>
      </c>
      <c r="B24" t="s">
        <v>857</v>
      </c>
      <c r="C24" t="s">
        <v>71</v>
      </c>
      <c r="D24" t="s">
        <v>290</v>
      </c>
      <c r="E24" t="s">
        <v>444</v>
      </c>
      <c r="F24" t="s">
        <v>502</v>
      </c>
      <c r="G24">
        <v>28</v>
      </c>
      <c r="H24" t="s">
        <v>970</v>
      </c>
    </row>
    <row r="25" spans="1:8" x14ac:dyDescent="0.3">
      <c r="A25" t="s">
        <v>726</v>
      </c>
      <c r="B25" t="s">
        <v>858</v>
      </c>
      <c r="C25" t="s">
        <v>134</v>
      </c>
      <c r="D25" t="s">
        <v>353</v>
      </c>
      <c r="E25" t="s">
        <v>444</v>
      </c>
      <c r="F25" t="s">
        <v>502</v>
      </c>
      <c r="G25">
        <v>151</v>
      </c>
      <c r="H25" t="s">
        <v>970</v>
      </c>
    </row>
    <row r="26" spans="1:8" x14ac:dyDescent="0.3">
      <c r="A26" t="s">
        <v>727</v>
      </c>
      <c r="B26" t="s">
        <v>859</v>
      </c>
      <c r="C26" t="s">
        <v>101</v>
      </c>
      <c r="D26" t="s">
        <v>320</v>
      </c>
      <c r="E26" t="s">
        <v>444</v>
      </c>
      <c r="F26" t="s">
        <v>502</v>
      </c>
      <c r="G26">
        <v>65</v>
      </c>
      <c r="H26" t="s">
        <v>970</v>
      </c>
    </row>
    <row r="27" spans="1:8" x14ac:dyDescent="0.3">
      <c r="A27" t="s">
        <v>728</v>
      </c>
      <c r="B27" t="s">
        <v>860</v>
      </c>
      <c r="C27" t="s">
        <v>56</v>
      </c>
      <c r="D27" t="s">
        <v>275</v>
      </c>
      <c r="E27" t="s">
        <v>444</v>
      </c>
      <c r="F27" t="s">
        <v>502</v>
      </c>
      <c r="G27">
        <v>206</v>
      </c>
      <c r="H27" t="s">
        <v>971</v>
      </c>
    </row>
    <row r="28" spans="1:8" x14ac:dyDescent="0.3">
      <c r="A28" t="s">
        <v>729</v>
      </c>
      <c r="B28" t="s">
        <v>861</v>
      </c>
      <c r="C28" t="s">
        <v>211</v>
      </c>
      <c r="D28" t="s">
        <v>430</v>
      </c>
      <c r="E28" t="s">
        <v>461</v>
      </c>
      <c r="F28" t="s">
        <v>519</v>
      </c>
      <c r="G28">
        <v>220</v>
      </c>
      <c r="H28" t="s">
        <v>969</v>
      </c>
    </row>
    <row r="29" spans="1:8" x14ac:dyDescent="0.3">
      <c r="A29" t="s">
        <v>730</v>
      </c>
      <c r="B29" t="s">
        <v>862</v>
      </c>
      <c r="C29" t="s">
        <v>211</v>
      </c>
      <c r="D29" t="s">
        <v>430</v>
      </c>
      <c r="E29" t="s">
        <v>461</v>
      </c>
      <c r="F29" t="s">
        <v>519</v>
      </c>
      <c r="G29">
        <v>92</v>
      </c>
      <c r="H29" t="s">
        <v>969</v>
      </c>
    </row>
    <row r="30" spans="1:8" x14ac:dyDescent="0.3">
      <c r="A30" t="s">
        <v>731</v>
      </c>
      <c r="B30" t="s">
        <v>863</v>
      </c>
      <c r="C30" t="s">
        <v>211</v>
      </c>
      <c r="D30" t="s">
        <v>430</v>
      </c>
      <c r="E30" t="s">
        <v>461</v>
      </c>
      <c r="F30" t="s">
        <v>519</v>
      </c>
      <c r="G30">
        <v>146</v>
      </c>
      <c r="H30" t="s">
        <v>969</v>
      </c>
    </row>
    <row r="31" spans="1:8" x14ac:dyDescent="0.3">
      <c r="A31" t="s">
        <v>732</v>
      </c>
      <c r="B31" t="s">
        <v>864</v>
      </c>
      <c r="C31" t="s">
        <v>203</v>
      </c>
      <c r="D31" t="s">
        <v>422</v>
      </c>
      <c r="E31" t="s">
        <v>482</v>
      </c>
      <c r="F31" t="s">
        <v>540</v>
      </c>
      <c r="G31">
        <v>14</v>
      </c>
      <c r="H31" t="s">
        <v>971</v>
      </c>
    </row>
    <row r="32" spans="1:8" x14ac:dyDescent="0.3">
      <c r="A32" t="s">
        <v>733</v>
      </c>
      <c r="B32" t="s">
        <v>865</v>
      </c>
      <c r="C32" t="s">
        <v>203</v>
      </c>
      <c r="D32" t="s">
        <v>422</v>
      </c>
      <c r="E32" t="s">
        <v>482</v>
      </c>
      <c r="F32" t="s">
        <v>540</v>
      </c>
      <c r="G32">
        <v>237</v>
      </c>
      <c r="H32" t="s">
        <v>971</v>
      </c>
    </row>
    <row r="33" spans="1:8" x14ac:dyDescent="0.3">
      <c r="A33" t="s">
        <v>734</v>
      </c>
      <c r="B33" t="s">
        <v>866</v>
      </c>
      <c r="C33" t="s">
        <v>146</v>
      </c>
      <c r="D33" t="s">
        <v>365</v>
      </c>
      <c r="E33" t="s">
        <v>455</v>
      </c>
      <c r="F33" t="s">
        <v>513</v>
      </c>
      <c r="G33">
        <v>231</v>
      </c>
      <c r="H33" t="s">
        <v>971</v>
      </c>
    </row>
    <row r="34" spans="1:8" x14ac:dyDescent="0.3">
      <c r="A34" t="s">
        <v>735</v>
      </c>
      <c r="B34" t="s">
        <v>867</v>
      </c>
      <c r="C34" t="s">
        <v>94</v>
      </c>
      <c r="D34" t="s">
        <v>313</v>
      </c>
      <c r="E34" t="s">
        <v>455</v>
      </c>
      <c r="F34" t="s">
        <v>513</v>
      </c>
      <c r="G34">
        <v>145</v>
      </c>
      <c r="H34" t="s">
        <v>970</v>
      </c>
    </row>
    <row r="35" spans="1:8" x14ac:dyDescent="0.3">
      <c r="A35" t="s">
        <v>736</v>
      </c>
      <c r="B35" t="s">
        <v>868</v>
      </c>
      <c r="C35" t="s">
        <v>213</v>
      </c>
      <c r="D35" t="s">
        <v>431</v>
      </c>
      <c r="E35" t="s">
        <v>492</v>
      </c>
      <c r="F35" t="s">
        <v>431</v>
      </c>
      <c r="G35">
        <v>70</v>
      </c>
      <c r="H35" t="s">
        <v>971</v>
      </c>
    </row>
    <row r="36" spans="1:8" x14ac:dyDescent="0.3">
      <c r="A36" t="s">
        <v>737</v>
      </c>
      <c r="B36" t="s">
        <v>869</v>
      </c>
      <c r="C36" t="s">
        <v>213</v>
      </c>
      <c r="D36" t="s">
        <v>431</v>
      </c>
      <c r="E36" t="s">
        <v>492</v>
      </c>
      <c r="F36" t="s">
        <v>431</v>
      </c>
      <c r="G36">
        <v>88</v>
      </c>
      <c r="H36" t="s">
        <v>971</v>
      </c>
    </row>
    <row r="37" spans="1:8" x14ac:dyDescent="0.3">
      <c r="A37" t="s">
        <v>738</v>
      </c>
      <c r="B37" t="s">
        <v>870</v>
      </c>
      <c r="C37" t="s">
        <v>104</v>
      </c>
      <c r="D37" t="s">
        <v>323</v>
      </c>
      <c r="E37" t="s">
        <v>476</v>
      </c>
      <c r="F37" t="s">
        <v>534</v>
      </c>
      <c r="G37">
        <v>104</v>
      </c>
      <c r="H37" t="s">
        <v>970</v>
      </c>
    </row>
    <row r="38" spans="1:8" x14ac:dyDescent="0.3">
      <c r="A38" t="s">
        <v>739</v>
      </c>
      <c r="B38" t="s">
        <v>871</v>
      </c>
      <c r="C38" t="s">
        <v>154</v>
      </c>
      <c r="D38" t="s">
        <v>373</v>
      </c>
      <c r="E38" t="s">
        <v>476</v>
      </c>
      <c r="F38" t="s">
        <v>534</v>
      </c>
      <c r="G38">
        <v>92</v>
      </c>
      <c r="H38" t="s">
        <v>970</v>
      </c>
    </row>
    <row r="39" spans="1:8" x14ac:dyDescent="0.3">
      <c r="A39" t="s">
        <v>740</v>
      </c>
      <c r="B39" t="s">
        <v>872</v>
      </c>
      <c r="C39" t="s">
        <v>208</v>
      </c>
      <c r="D39" t="s">
        <v>427</v>
      </c>
      <c r="E39" t="s">
        <v>489</v>
      </c>
      <c r="F39" t="s">
        <v>547</v>
      </c>
      <c r="G39">
        <v>77</v>
      </c>
      <c r="H39" t="s">
        <v>971</v>
      </c>
    </row>
    <row r="40" spans="1:8" x14ac:dyDescent="0.3">
      <c r="A40" t="s">
        <v>741</v>
      </c>
      <c r="B40" t="s">
        <v>873</v>
      </c>
      <c r="C40" t="s">
        <v>208</v>
      </c>
      <c r="D40" t="s">
        <v>427</v>
      </c>
      <c r="E40" t="s">
        <v>489</v>
      </c>
      <c r="F40" t="s">
        <v>547</v>
      </c>
      <c r="G40">
        <v>113</v>
      </c>
      <c r="H40" t="s">
        <v>971</v>
      </c>
    </row>
    <row r="41" spans="1:8" x14ac:dyDescent="0.3">
      <c r="A41" t="s">
        <v>742</v>
      </c>
      <c r="B41" t="s">
        <v>874</v>
      </c>
      <c r="C41" t="s">
        <v>208</v>
      </c>
      <c r="D41" t="s">
        <v>427</v>
      </c>
      <c r="E41" t="s">
        <v>489</v>
      </c>
      <c r="F41" t="s">
        <v>547</v>
      </c>
      <c r="G41">
        <v>59</v>
      </c>
      <c r="H41" t="s">
        <v>971</v>
      </c>
    </row>
    <row r="42" spans="1:8" x14ac:dyDescent="0.3">
      <c r="A42" t="s">
        <v>743</v>
      </c>
      <c r="B42" t="s">
        <v>875</v>
      </c>
      <c r="C42" t="s">
        <v>208</v>
      </c>
      <c r="D42" t="s">
        <v>427</v>
      </c>
      <c r="E42" t="s">
        <v>489</v>
      </c>
      <c r="F42" t="s">
        <v>547</v>
      </c>
      <c r="G42">
        <v>105</v>
      </c>
      <c r="H42" t="s">
        <v>971</v>
      </c>
    </row>
    <row r="43" spans="1:8" x14ac:dyDescent="0.3">
      <c r="A43" t="s">
        <v>744</v>
      </c>
      <c r="B43" t="s">
        <v>876</v>
      </c>
      <c r="C43" t="s">
        <v>208</v>
      </c>
      <c r="D43" t="s">
        <v>427</v>
      </c>
      <c r="E43" t="s">
        <v>489</v>
      </c>
      <c r="F43" t="s">
        <v>547</v>
      </c>
      <c r="G43">
        <v>64</v>
      </c>
      <c r="H43" t="s">
        <v>971</v>
      </c>
    </row>
    <row r="44" spans="1:8" x14ac:dyDescent="0.3">
      <c r="A44" t="s">
        <v>745</v>
      </c>
      <c r="B44" t="s">
        <v>877</v>
      </c>
      <c r="C44" t="s">
        <v>208</v>
      </c>
      <c r="D44" t="s">
        <v>427</v>
      </c>
      <c r="E44" t="s">
        <v>489</v>
      </c>
      <c r="F44" t="s">
        <v>547</v>
      </c>
      <c r="G44">
        <v>92</v>
      </c>
      <c r="H44" t="s">
        <v>971</v>
      </c>
    </row>
    <row r="45" spans="1:8" x14ac:dyDescent="0.3">
      <c r="A45" t="s">
        <v>746</v>
      </c>
      <c r="B45" t="s">
        <v>878</v>
      </c>
      <c r="C45" t="s">
        <v>139</v>
      </c>
      <c r="D45" t="s">
        <v>358</v>
      </c>
      <c r="E45" t="s">
        <v>453</v>
      </c>
      <c r="F45" t="s">
        <v>511</v>
      </c>
      <c r="G45">
        <v>52</v>
      </c>
      <c r="H45" t="s">
        <v>970</v>
      </c>
    </row>
    <row r="46" spans="1:8" x14ac:dyDescent="0.3">
      <c r="A46" t="s">
        <v>747</v>
      </c>
      <c r="B46" t="s">
        <v>879</v>
      </c>
      <c r="C46" t="s">
        <v>149</v>
      </c>
      <c r="D46" t="s">
        <v>368</v>
      </c>
      <c r="E46" t="s">
        <v>453</v>
      </c>
      <c r="F46" t="s">
        <v>511</v>
      </c>
      <c r="G46">
        <v>133</v>
      </c>
      <c r="H46" t="s">
        <v>970</v>
      </c>
    </row>
    <row r="47" spans="1:8" x14ac:dyDescent="0.3">
      <c r="A47" t="s">
        <v>748</v>
      </c>
      <c r="B47" t="s">
        <v>880</v>
      </c>
      <c r="C47" t="s">
        <v>16</v>
      </c>
      <c r="D47" t="s">
        <v>235</v>
      </c>
      <c r="E47" t="s">
        <v>453</v>
      </c>
      <c r="F47" t="s">
        <v>511</v>
      </c>
      <c r="G47">
        <v>162</v>
      </c>
      <c r="H47" t="s">
        <v>969</v>
      </c>
    </row>
    <row r="48" spans="1:8" x14ac:dyDescent="0.3">
      <c r="A48" t="s">
        <v>749</v>
      </c>
      <c r="B48" t="s">
        <v>881</v>
      </c>
      <c r="C48" t="s">
        <v>16</v>
      </c>
      <c r="D48" t="s">
        <v>235</v>
      </c>
      <c r="E48" t="s">
        <v>453</v>
      </c>
      <c r="F48" t="s">
        <v>511</v>
      </c>
      <c r="G48">
        <v>97</v>
      </c>
      <c r="H48" t="s">
        <v>969</v>
      </c>
    </row>
    <row r="49" spans="1:8" x14ac:dyDescent="0.3">
      <c r="A49" t="s">
        <v>750</v>
      </c>
      <c r="B49" t="s">
        <v>882</v>
      </c>
      <c r="C49" t="s">
        <v>119</v>
      </c>
      <c r="D49" t="s">
        <v>338</v>
      </c>
      <c r="E49" t="s">
        <v>453</v>
      </c>
      <c r="F49" t="s">
        <v>511</v>
      </c>
      <c r="G49">
        <v>120</v>
      </c>
      <c r="H49" t="s">
        <v>970</v>
      </c>
    </row>
    <row r="50" spans="1:8" x14ac:dyDescent="0.3">
      <c r="A50" t="s">
        <v>751</v>
      </c>
      <c r="B50" t="s">
        <v>883</v>
      </c>
      <c r="C50" t="s">
        <v>130</v>
      </c>
      <c r="D50" t="s">
        <v>349</v>
      </c>
      <c r="E50" t="s">
        <v>453</v>
      </c>
      <c r="F50" t="s">
        <v>511</v>
      </c>
      <c r="G50">
        <v>154</v>
      </c>
      <c r="H50" t="s">
        <v>969</v>
      </c>
    </row>
    <row r="51" spans="1:8" x14ac:dyDescent="0.3">
      <c r="A51" t="s">
        <v>752</v>
      </c>
      <c r="B51" t="s">
        <v>884</v>
      </c>
      <c r="C51" t="s">
        <v>141</v>
      </c>
      <c r="D51" t="s">
        <v>360</v>
      </c>
      <c r="E51" t="s">
        <v>453</v>
      </c>
      <c r="F51" t="s">
        <v>511</v>
      </c>
      <c r="G51">
        <v>110</v>
      </c>
      <c r="H51" t="s">
        <v>970</v>
      </c>
    </row>
    <row r="52" spans="1:8" x14ac:dyDescent="0.3">
      <c r="A52" t="s">
        <v>753</v>
      </c>
      <c r="B52" t="s">
        <v>885</v>
      </c>
      <c r="C52" t="s">
        <v>34</v>
      </c>
      <c r="D52" t="s">
        <v>253</v>
      </c>
      <c r="E52" t="s">
        <v>453</v>
      </c>
      <c r="F52" t="s">
        <v>511</v>
      </c>
      <c r="G52">
        <v>187</v>
      </c>
      <c r="H52" t="s">
        <v>970</v>
      </c>
    </row>
    <row r="53" spans="1:8" x14ac:dyDescent="0.3">
      <c r="A53" t="s">
        <v>754</v>
      </c>
      <c r="B53" t="s">
        <v>886</v>
      </c>
      <c r="C53" t="s">
        <v>77</v>
      </c>
      <c r="D53" t="s">
        <v>296</v>
      </c>
      <c r="E53" t="s">
        <v>441</v>
      </c>
      <c r="F53" t="s">
        <v>499</v>
      </c>
      <c r="G53">
        <v>107</v>
      </c>
      <c r="H53" t="s">
        <v>970</v>
      </c>
    </row>
    <row r="54" spans="1:8" x14ac:dyDescent="0.3">
      <c r="A54" t="s">
        <v>755</v>
      </c>
      <c r="B54" t="s">
        <v>887</v>
      </c>
      <c r="C54" t="s">
        <v>182</v>
      </c>
      <c r="D54" t="s">
        <v>401</v>
      </c>
      <c r="E54" t="s">
        <v>441</v>
      </c>
      <c r="F54" t="s">
        <v>499</v>
      </c>
      <c r="G54">
        <v>231</v>
      </c>
      <c r="H54" t="s">
        <v>971</v>
      </c>
    </row>
    <row r="55" spans="1:8" x14ac:dyDescent="0.3">
      <c r="A55" t="s">
        <v>756</v>
      </c>
      <c r="B55" t="s">
        <v>888</v>
      </c>
      <c r="C55" t="s">
        <v>66</v>
      </c>
      <c r="D55" t="s">
        <v>285</v>
      </c>
      <c r="E55" t="s">
        <v>441</v>
      </c>
      <c r="F55" t="s">
        <v>499</v>
      </c>
      <c r="G55">
        <v>42</v>
      </c>
      <c r="H55" t="s">
        <v>970</v>
      </c>
    </row>
    <row r="56" spans="1:8" x14ac:dyDescent="0.3">
      <c r="A56" t="s">
        <v>757</v>
      </c>
      <c r="B56" t="s">
        <v>889</v>
      </c>
      <c r="C56" t="s">
        <v>21</v>
      </c>
      <c r="D56" t="s">
        <v>240</v>
      </c>
      <c r="E56" t="s">
        <v>441</v>
      </c>
      <c r="F56" t="s">
        <v>499</v>
      </c>
      <c r="G56">
        <v>92</v>
      </c>
      <c r="H56" t="s">
        <v>970</v>
      </c>
    </row>
    <row r="57" spans="1:8" x14ac:dyDescent="0.3">
      <c r="A57" t="s">
        <v>758</v>
      </c>
      <c r="B57" t="s">
        <v>890</v>
      </c>
      <c r="C57" t="s">
        <v>33</v>
      </c>
      <c r="D57" t="s">
        <v>252</v>
      </c>
      <c r="E57" t="s">
        <v>441</v>
      </c>
      <c r="F57" t="s">
        <v>499</v>
      </c>
      <c r="G57">
        <v>114</v>
      </c>
      <c r="H57" t="s">
        <v>970</v>
      </c>
    </row>
    <row r="58" spans="1:8" x14ac:dyDescent="0.3">
      <c r="A58" t="s">
        <v>759</v>
      </c>
      <c r="B58" t="s">
        <v>891</v>
      </c>
      <c r="C58" t="s">
        <v>148</v>
      </c>
      <c r="D58" t="s">
        <v>367</v>
      </c>
      <c r="E58" t="s">
        <v>441</v>
      </c>
      <c r="F58" t="s">
        <v>499</v>
      </c>
      <c r="G58">
        <v>167</v>
      </c>
      <c r="H58" t="s">
        <v>969</v>
      </c>
    </row>
    <row r="59" spans="1:8" x14ac:dyDescent="0.3">
      <c r="A59" t="s">
        <v>760</v>
      </c>
      <c r="B59" t="s">
        <v>892</v>
      </c>
      <c r="C59" t="s">
        <v>37</v>
      </c>
      <c r="D59" t="s">
        <v>256</v>
      </c>
      <c r="E59" t="s">
        <v>441</v>
      </c>
      <c r="F59" t="s">
        <v>499</v>
      </c>
      <c r="G59">
        <v>145</v>
      </c>
      <c r="H59" t="s">
        <v>969</v>
      </c>
    </row>
    <row r="60" spans="1:8" x14ac:dyDescent="0.3">
      <c r="A60" t="s">
        <v>761</v>
      </c>
      <c r="B60" t="s">
        <v>893</v>
      </c>
      <c r="C60" t="s">
        <v>98</v>
      </c>
      <c r="D60" t="s">
        <v>317</v>
      </c>
      <c r="E60" t="s">
        <v>441</v>
      </c>
      <c r="F60" t="s">
        <v>499</v>
      </c>
      <c r="G60">
        <v>109</v>
      </c>
      <c r="H60" t="s">
        <v>969</v>
      </c>
    </row>
    <row r="61" spans="1:8" x14ac:dyDescent="0.3">
      <c r="A61" t="s">
        <v>762</v>
      </c>
      <c r="B61" t="s">
        <v>894</v>
      </c>
      <c r="C61" t="s">
        <v>175</v>
      </c>
      <c r="D61" t="s">
        <v>394</v>
      </c>
      <c r="E61" t="s">
        <v>452</v>
      </c>
      <c r="F61" t="s">
        <v>510</v>
      </c>
      <c r="G61">
        <v>82</v>
      </c>
      <c r="H61" t="s">
        <v>970</v>
      </c>
    </row>
    <row r="62" spans="1:8" x14ac:dyDescent="0.3">
      <c r="A62" t="s">
        <v>763</v>
      </c>
      <c r="B62" t="s">
        <v>895</v>
      </c>
      <c r="C62" t="s">
        <v>46</v>
      </c>
      <c r="D62" t="s">
        <v>265</v>
      </c>
      <c r="E62" t="s">
        <v>452</v>
      </c>
      <c r="F62" t="s">
        <v>510</v>
      </c>
      <c r="G62">
        <v>230</v>
      </c>
      <c r="H62" t="s">
        <v>971</v>
      </c>
    </row>
    <row r="63" spans="1:8" x14ac:dyDescent="0.3">
      <c r="A63" t="s">
        <v>764</v>
      </c>
      <c r="B63" t="s">
        <v>896</v>
      </c>
      <c r="C63" t="s">
        <v>15</v>
      </c>
      <c r="D63" t="s">
        <v>234</v>
      </c>
      <c r="E63" t="s">
        <v>452</v>
      </c>
      <c r="F63" t="s">
        <v>510</v>
      </c>
      <c r="G63">
        <v>215</v>
      </c>
      <c r="H63" t="s">
        <v>971</v>
      </c>
    </row>
    <row r="64" spans="1:8" x14ac:dyDescent="0.3">
      <c r="A64" t="s">
        <v>765</v>
      </c>
      <c r="B64" t="s">
        <v>897</v>
      </c>
      <c r="C64" t="s">
        <v>84</v>
      </c>
      <c r="D64" t="s">
        <v>303</v>
      </c>
      <c r="E64" t="s">
        <v>452</v>
      </c>
      <c r="F64" t="s">
        <v>510</v>
      </c>
      <c r="G64">
        <v>176</v>
      </c>
      <c r="H64" t="s">
        <v>969</v>
      </c>
    </row>
    <row r="65" spans="1:8" x14ac:dyDescent="0.3">
      <c r="A65" t="s">
        <v>766</v>
      </c>
      <c r="B65" t="s">
        <v>898</v>
      </c>
      <c r="C65" t="s">
        <v>29</v>
      </c>
      <c r="D65" t="s">
        <v>248</v>
      </c>
      <c r="E65" t="s">
        <v>452</v>
      </c>
      <c r="F65" t="s">
        <v>510</v>
      </c>
      <c r="G65">
        <v>125</v>
      </c>
      <c r="H65" t="s">
        <v>969</v>
      </c>
    </row>
    <row r="66" spans="1:8" x14ac:dyDescent="0.3">
      <c r="A66" t="s">
        <v>767</v>
      </c>
      <c r="B66" t="s">
        <v>899</v>
      </c>
      <c r="C66" t="s">
        <v>205</v>
      </c>
      <c r="D66" t="s">
        <v>424</v>
      </c>
      <c r="E66" t="s">
        <v>487</v>
      </c>
      <c r="F66" t="s">
        <v>545</v>
      </c>
      <c r="G66">
        <v>164</v>
      </c>
      <c r="H66" t="s">
        <v>969</v>
      </c>
    </row>
    <row r="67" spans="1:8" x14ac:dyDescent="0.3">
      <c r="A67" t="s">
        <v>768</v>
      </c>
      <c r="B67" t="s">
        <v>900</v>
      </c>
      <c r="C67" t="s">
        <v>205</v>
      </c>
      <c r="D67" t="s">
        <v>424</v>
      </c>
      <c r="E67" t="s">
        <v>487</v>
      </c>
      <c r="F67" t="s">
        <v>545</v>
      </c>
      <c r="G67">
        <v>81</v>
      </c>
      <c r="H67" t="s">
        <v>969</v>
      </c>
    </row>
    <row r="68" spans="1:8" x14ac:dyDescent="0.3">
      <c r="A68" t="s">
        <v>769</v>
      </c>
      <c r="B68" t="s">
        <v>901</v>
      </c>
      <c r="C68" t="s">
        <v>205</v>
      </c>
      <c r="D68" t="s">
        <v>424</v>
      </c>
      <c r="E68" t="s">
        <v>487</v>
      </c>
      <c r="F68" t="s">
        <v>545</v>
      </c>
      <c r="G68">
        <v>159</v>
      </c>
      <c r="H68" t="s">
        <v>969</v>
      </c>
    </row>
    <row r="69" spans="1:8" x14ac:dyDescent="0.3">
      <c r="A69" t="s">
        <v>770</v>
      </c>
      <c r="B69" t="s">
        <v>902</v>
      </c>
      <c r="C69" t="s">
        <v>11</v>
      </c>
      <c r="D69" t="s">
        <v>230</v>
      </c>
      <c r="E69" t="s">
        <v>443</v>
      </c>
      <c r="F69" t="s">
        <v>501</v>
      </c>
      <c r="G69">
        <v>161</v>
      </c>
      <c r="H69" t="s">
        <v>971</v>
      </c>
    </row>
    <row r="70" spans="1:8" x14ac:dyDescent="0.3">
      <c r="A70" t="s">
        <v>771</v>
      </c>
      <c r="B70" t="s">
        <v>903</v>
      </c>
      <c r="C70" t="s">
        <v>24</v>
      </c>
      <c r="D70" t="s">
        <v>243</v>
      </c>
      <c r="E70" t="s">
        <v>443</v>
      </c>
      <c r="F70" t="s">
        <v>501</v>
      </c>
      <c r="G70">
        <v>117</v>
      </c>
      <c r="H70" t="s">
        <v>970</v>
      </c>
    </row>
    <row r="71" spans="1:8" x14ac:dyDescent="0.3">
      <c r="A71" t="s">
        <v>772</v>
      </c>
      <c r="B71" t="s">
        <v>904</v>
      </c>
      <c r="C71" t="s">
        <v>1</v>
      </c>
      <c r="D71" t="s">
        <v>220</v>
      </c>
      <c r="E71" t="s">
        <v>443</v>
      </c>
      <c r="F71" t="s">
        <v>501</v>
      </c>
      <c r="G71">
        <v>91</v>
      </c>
      <c r="H71" t="s">
        <v>970</v>
      </c>
    </row>
    <row r="72" spans="1:8" x14ac:dyDescent="0.3">
      <c r="A72" t="s">
        <v>773</v>
      </c>
      <c r="B72" t="s">
        <v>905</v>
      </c>
      <c r="C72" t="s">
        <v>70</v>
      </c>
      <c r="D72" t="s">
        <v>289</v>
      </c>
      <c r="E72" t="s">
        <v>443</v>
      </c>
      <c r="F72" t="s">
        <v>501</v>
      </c>
      <c r="G72">
        <v>139</v>
      </c>
      <c r="H72" t="s">
        <v>970</v>
      </c>
    </row>
    <row r="73" spans="1:8" x14ac:dyDescent="0.3">
      <c r="A73" t="s">
        <v>774</v>
      </c>
      <c r="B73" t="s">
        <v>906</v>
      </c>
      <c r="C73" t="s">
        <v>53</v>
      </c>
      <c r="D73" t="s">
        <v>272</v>
      </c>
      <c r="E73" t="s">
        <v>443</v>
      </c>
      <c r="F73" t="s">
        <v>501</v>
      </c>
      <c r="G73">
        <v>124</v>
      </c>
      <c r="H73" t="s">
        <v>970</v>
      </c>
    </row>
    <row r="74" spans="1:8" x14ac:dyDescent="0.3">
      <c r="A74" t="s">
        <v>775</v>
      </c>
      <c r="B74" t="s">
        <v>907</v>
      </c>
      <c r="C74" t="s">
        <v>172</v>
      </c>
      <c r="D74" t="s">
        <v>391</v>
      </c>
      <c r="E74" t="s">
        <v>464</v>
      </c>
      <c r="F74" t="s">
        <v>522</v>
      </c>
      <c r="G74">
        <v>57</v>
      </c>
      <c r="H74" t="s">
        <v>970</v>
      </c>
    </row>
    <row r="75" spans="1:8" x14ac:dyDescent="0.3">
      <c r="A75" t="s">
        <v>776</v>
      </c>
      <c r="B75" t="s">
        <v>908</v>
      </c>
      <c r="C75" t="s">
        <v>171</v>
      </c>
      <c r="D75" t="s">
        <v>390</v>
      </c>
      <c r="E75" t="s">
        <v>464</v>
      </c>
      <c r="F75" t="s">
        <v>522</v>
      </c>
      <c r="G75">
        <v>143</v>
      </c>
      <c r="H75" t="s">
        <v>969</v>
      </c>
    </row>
    <row r="76" spans="1:8" x14ac:dyDescent="0.3">
      <c r="A76" t="s">
        <v>777</v>
      </c>
      <c r="B76" t="s">
        <v>909</v>
      </c>
      <c r="C76" t="s">
        <v>38</v>
      </c>
      <c r="D76" t="s">
        <v>257</v>
      </c>
      <c r="E76" t="s">
        <v>464</v>
      </c>
      <c r="F76" t="s">
        <v>522</v>
      </c>
      <c r="G76">
        <v>209</v>
      </c>
      <c r="H76" t="s">
        <v>970</v>
      </c>
    </row>
    <row r="77" spans="1:8" x14ac:dyDescent="0.3">
      <c r="A77" t="s">
        <v>778</v>
      </c>
      <c r="B77" t="s">
        <v>910</v>
      </c>
      <c r="C77" t="s">
        <v>200</v>
      </c>
      <c r="D77" t="s">
        <v>419</v>
      </c>
      <c r="E77" t="s">
        <v>464</v>
      </c>
      <c r="F77" t="s">
        <v>522</v>
      </c>
      <c r="G77">
        <v>74</v>
      </c>
      <c r="H77" t="s">
        <v>970</v>
      </c>
    </row>
    <row r="78" spans="1:8" x14ac:dyDescent="0.3">
      <c r="A78" t="s">
        <v>779</v>
      </c>
      <c r="B78" t="s">
        <v>911</v>
      </c>
      <c r="C78" t="s">
        <v>206</v>
      </c>
      <c r="D78" t="s">
        <v>425</v>
      </c>
      <c r="E78" t="s">
        <v>485</v>
      </c>
      <c r="F78" t="s">
        <v>543</v>
      </c>
      <c r="G78">
        <v>44</v>
      </c>
      <c r="H78" t="s">
        <v>971</v>
      </c>
    </row>
    <row r="79" spans="1:8" x14ac:dyDescent="0.3">
      <c r="A79" t="s">
        <v>780</v>
      </c>
      <c r="B79" t="s">
        <v>912</v>
      </c>
      <c r="C79" t="s">
        <v>206</v>
      </c>
      <c r="D79" t="s">
        <v>425</v>
      </c>
      <c r="E79" t="s">
        <v>485</v>
      </c>
      <c r="F79" t="s">
        <v>543</v>
      </c>
      <c r="G79">
        <v>213</v>
      </c>
      <c r="H79" t="s">
        <v>971</v>
      </c>
    </row>
    <row r="80" spans="1:8" x14ac:dyDescent="0.3">
      <c r="A80" t="s">
        <v>781</v>
      </c>
      <c r="B80" t="s">
        <v>913</v>
      </c>
      <c r="C80" t="s">
        <v>202</v>
      </c>
      <c r="D80" t="s">
        <v>421</v>
      </c>
      <c r="E80" t="s">
        <v>485</v>
      </c>
      <c r="F80" t="s">
        <v>543</v>
      </c>
      <c r="G80">
        <v>219</v>
      </c>
      <c r="H80" t="s">
        <v>970</v>
      </c>
    </row>
    <row r="81" spans="1:8" x14ac:dyDescent="0.3">
      <c r="A81" t="s">
        <v>782</v>
      </c>
      <c r="B81" t="s">
        <v>914</v>
      </c>
      <c r="C81" t="s">
        <v>85</v>
      </c>
      <c r="D81" t="s">
        <v>304</v>
      </c>
      <c r="E81" t="s">
        <v>471</v>
      </c>
      <c r="F81" t="s">
        <v>529</v>
      </c>
      <c r="G81">
        <v>70</v>
      </c>
      <c r="H81" t="s">
        <v>970</v>
      </c>
    </row>
    <row r="82" spans="1:8" x14ac:dyDescent="0.3">
      <c r="A82" t="s">
        <v>783</v>
      </c>
      <c r="B82" t="s">
        <v>915</v>
      </c>
      <c r="C82" t="s">
        <v>112</v>
      </c>
      <c r="D82" t="s">
        <v>331</v>
      </c>
      <c r="E82" t="s">
        <v>471</v>
      </c>
      <c r="F82" t="s">
        <v>529</v>
      </c>
      <c r="G82">
        <v>188</v>
      </c>
      <c r="H82" t="s">
        <v>971</v>
      </c>
    </row>
    <row r="83" spans="1:8" x14ac:dyDescent="0.3">
      <c r="A83" t="s">
        <v>784</v>
      </c>
      <c r="B83" t="s">
        <v>916</v>
      </c>
      <c r="C83" t="s">
        <v>965</v>
      </c>
      <c r="D83" t="s">
        <v>966</v>
      </c>
      <c r="E83" t="s">
        <v>471</v>
      </c>
      <c r="F83" t="s">
        <v>529</v>
      </c>
      <c r="G83">
        <v>55</v>
      </c>
      <c r="H83" t="s">
        <v>969</v>
      </c>
    </row>
    <row r="84" spans="1:8" x14ac:dyDescent="0.3">
      <c r="A84" t="s">
        <v>785</v>
      </c>
      <c r="B84" t="s">
        <v>917</v>
      </c>
      <c r="C84" t="s">
        <v>157</v>
      </c>
      <c r="D84" t="s">
        <v>376</v>
      </c>
      <c r="E84" t="s">
        <v>471</v>
      </c>
      <c r="F84" t="s">
        <v>529</v>
      </c>
      <c r="G84">
        <v>93</v>
      </c>
      <c r="H84" t="s">
        <v>969</v>
      </c>
    </row>
    <row r="85" spans="1:8" x14ac:dyDescent="0.3">
      <c r="A85" t="s">
        <v>786</v>
      </c>
      <c r="B85" t="s">
        <v>918</v>
      </c>
      <c r="C85" t="s">
        <v>13</v>
      </c>
      <c r="D85" t="s">
        <v>232</v>
      </c>
      <c r="E85" t="s">
        <v>451</v>
      </c>
      <c r="F85" t="s">
        <v>509</v>
      </c>
      <c r="G85">
        <v>78</v>
      </c>
      <c r="H85" t="s">
        <v>970</v>
      </c>
    </row>
    <row r="86" spans="1:8" x14ac:dyDescent="0.3">
      <c r="A86" t="s">
        <v>787</v>
      </c>
      <c r="B86" t="s">
        <v>919</v>
      </c>
      <c r="C86" t="s">
        <v>106</v>
      </c>
      <c r="D86" t="s">
        <v>325</v>
      </c>
      <c r="E86" t="s">
        <v>451</v>
      </c>
      <c r="F86" t="s">
        <v>509</v>
      </c>
      <c r="G86">
        <v>142</v>
      </c>
      <c r="H86" t="s">
        <v>970</v>
      </c>
    </row>
    <row r="87" spans="1:8" x14ac:dyDescent="0.3">
      <c r="A87" t="s">
        <v>788</v>
      </c>
      <c r="B87" t="s">
        <v>920</v>
      </c>
      <c r="C87" t="s">
        <v>28</v>
      </c>
      <c r="D87" t="s">
        <v>247</v>
      </c>
      <c r="E87" t="s">
        <v>460</v>
      </c>
      <c r="F87" t="s">
        <v>518</v>
      </c>
      <c r="G87">
        <v>182</v>
      </c>
      <c r="H87" t="s">
        <v>969</v>
      </c>
    </row>
    <row r="88" spans="1:8" x14ac:dyDescent="0.3">
      <c r="A88" t="s">
        <v>789</v>
      </c>
      <c r="B88" t="s">
        <v>921</v>
      </c>
      <c r="C88" t="s">
        <v>214</v>
      </c>
      <c r="D88" t="s">
        <v>432</v>
      </c>
      <c r="E88" t="s">
        <v>493</v>
      </c>
      <c r="F88" t="s">
        <v>549</v>
      </c>
      <c r="G88">
        <v>104</v>
      </c>
      <c r="H88" t="s">
        <v>969</v>
      </c>
    </row>
    <row r="89" spans="1:8" x14ac:dyDescent="0.3">
      <c r="A89" t="s">
        <v>790</v>
      </c>
      <c r="B89" t="s">
        <v>922</v>
      </c>
      <c r="C89" t="s">
        <v>214</v>
      </c>
      <c r="D89" t="s">
        <v>432</v>
      </c>
      <c r="E89" t="s">
        <v>493</v>
      </c>
      <c r="F89" t="s">
        <v>549</v>
      </c>
      <c r="G89">
        <v>141</v>
      </c>
      <c r="H89" t="s">
        <v>969</v>
      </c>
    </row>
    <row r="90" spans="1:8" x14ac:dyDescent="0.3">
      <c r="A90" t="s">
        <v>791</v>
      </c>
      <c r="B90" t="s">
        <v>923</v>
      </c>
      <c r="C90" t="s">
        <v>214</v>
      </c>
      <c r="D90" t="s">
        <v>432</v>
      </c>
      <c r="E90" t="s">
        <v>493</v>
      </c>
      <c r="F90" t="s">
        <v>549</v>
      </c>
      <c r="G90">
        <v>136</v>
      </c>
      <c r="H90" t="s">
        <v>969</v>
      </c>
    </row>
    <row r="91" spans="1:8" x14ac:dyDescent="0.3">
      <c r="A91" t="s">
        <v>792</v>
      </c>
      <c r="B91" t="s">
        <v>924</v>
      </c>
      <c r="C91" t="s">
        <v>214</v>
      </c>
      <c r="D91" t="s">
        <v>432</v>
      </c>
      <c r="E91" t="s">
        <v>493</v>
      </c>
      <c r="F91" t="s">
        <v>549</v>
      </c>
      <c r="G91">
        <v>168</v>
      </c>
      <c r="H91" t="s">
        <v>969</v>
      </c>
    </row>
    <row r="92" spans="1:8" x14ac:dyDescent="0.3">
      <c r="A92" t="s">
        <v>793</v>
      </c>
      <c r="B92" t="s">
        <v>925</v>
      </c>
      <c r="C92" t="s">
        <v>214</v>
      </c>
      <c r="D92" t="s">
        <v>432</v>
      </c>
      <c r="E92" t="s">
        <v>493</v>
      </c>
      <c r="F92" t="s">
        <v>549</v>
      </c>
      <c r="G92">
        <v>144</v>
      </c>
      <c r="H92" t="s">
        <v>969</v>
      </c>
    </row>
    <row r="93" spans="1:8" x14ac:dyDescent="0.3">
      <c r="A93" t="s">
        <v>794</v>
      </c>
      <c r="B93" t="s">
        <v>926</v>
      </c>
      <c r="C93" t="s">
        <v>121</v>
      </c>
      <c r="D93" t="s">
        <v>340</v>
      </c>
      <c r="E93" t="s">
        <v>474</v>
      </c>
      <c r="F93" t="s">
        <v>532</v>
      </c>
      <c r="G93">
        <v>53</v>
      </c>
      <c r="H93" t="s">
        <v>970</v>
      </c>
    </row>
    <row r="94" spans="1:8" x14ac:dyDescent="0.3">
      <c r="A94" t="s">
        <v>795</v>
      </c>
      <c r="B94" t="s">
        <v>927</v>
      </c>
      <c r="C94" t="s">
        <v>43</v>
      </c>
      <c r="D94" t="s">
        <v>262</v>
      </c>
      <c r="E94" t="s">
        <v>440</v>
      </c>
      <c r="F94" t="s">
        <v>498</v>
      </c>
      <c r="G94">
        <v>91</v>
      </c>
      <c r="H94" t="s">
        <v>970</v>
      </c>
    </row>
    <row r="95" spans="1:8" x14ac:dyDescent="0.3">
      <c r="A95" t="s">
        <v>796</v>
      </c>
      <c r="B95" t="s">
        <v>928</v>
      </c>
      <c r="C95" t="s">
        <v>147</v>
      </c>
      <c r="D95" t="s">
        <v>366</v>
      </c>
      <c r="E95" t="s">
        <v>440</v>
      </c>
      <c r="F95" t="s">
        <v>498</v>
      </c>
      <c r="G95">
        <v>81</v>
      </c>
      <c r="H95" t="s">
        <v>970</v>
      </c>
    </row>
    <row r="96" spans="1:8" x14ac:dyDescent="0.3">
      <c r="A96" t="s">
        <v>797</v>
      </c>
      <c r="B96" t="s">
        <v>929</v>
      </c>
      <c r="C96" t="s">
        <v>167</v>
      </c>
      <c r="D96" t="s">
        <v>386</v>
      </c>
      <c r="E96" t="s">
        <v>440</v>
      </c>
      <c r="F96" t="s">
        <v>498</v>
      </c>
      <c r="G96">
        <v>22</v>
      </c>
      <c r="H96" t="s">
        <v>970</v>
      </c>
    </row>
    <row r="97" spans="1:8" x14ac:dyDescent="0.3">
      <c r="A97" t="s">
        <v>798</v>
      </c>
      <c r="B97" t="s">
        <v>930</v>
      </c>
      <c r="C97" t="s">
        <v>72</v>
      </c>
      <c r="D97" t="s">
        <v>291</v>
      </c>
      <c r="E97" t="s">
        <v>440</v>
      </c>
      <c r="F97" t="s">
        <v>498</v>
      </c>
      <c r="G97">
        <v>61</v>
      </c>
      <c r="H97" t="s">
        <v>970</v>
      </c>
    </row>
    <row r="98" spans="1:8" x14ac:dyDescent="0.3">
      <c r="A98" t="s">
        <v>799</v>
      </c>
      <c r="B98" t="s">
        <v>931</v>
      </c>
      <c r="C98" t="s">
        <v>83</v>
      </c>
      <c r="D98" t="s">
        <v>302</v>
      </c>
      <c r="E98" t="s">
        <v>440</v>
      </c>
      <c r="F98" t="s">
        <v>498</v>
      </c>
      <c r="G98">
        <v>83</v>
      </c>
      <c r="H98" t="s">
        <v>970</v>
      </c>
    </row>
    <row r="99" spans="1:8" x14ac:dyDescent="0.3">
      <c r="A99" t="s">
        <v>800</v>
      </c>
      <c r="B99" t="s">
        <v>932</v>
      </c>
      <c r="C99" t="s">
        <v>153</v>
      </c>
      <c r="D99" t="s">
        <v>372</v>
      </c>
      <c r="E99" t="s">
        <v>440</v>
      </c>
      <c r="F99" t="s">
        <v>498</v>
      </c>
      <c r="G99">
        <v>44</v>
      </c>
      <c r="H99" t="s">
        <v>970</v>
      </c>
    </row>
    <row r="100" spans="1:8" x14ac:dyDescent="0.3">
      <c r="A100" t="s">
        <v>801</v>
      </c>
      <c r="B100" t="s">
        <v>933</v>
      </c>
      <c r="C100" t="s">
        <v>160</v>
      </c>
      <c r="D100" t="s">
        <v>379</v>
      </c>
      <c r="E100" t="s">
        <v>438</v>
      </c>
      <c r="F100" t="s">
        <v>496</v>
      </c>
      <c r="G100">
        <v>232</v>
      </c>
      <c r="H100" t="s">
        <v>971</v>
      </c>
    </row>
    <row r="101" spans="1:8" x14ac:dyDescent="0.3">
      <c r="A101" t="s">
        <v>802</v>
      </c>
      <c r="B101" t="s">
        <v>934</v>
      </c>
      <c r="C101" t="s">
        <v>44</v>
      </c>
      <c r="D101" t="s">
        <v>263</v>
      </c>
      <c r="E101" t="s">
        <v>456</v>
      </c>
      <c r="F101" t="s">
        <v>514</v>
      </c>
      <c r="G101">
        <v>164</v>
      </c>
      <c r="H101" t="s">
        <v>971</v>
      </c>
    </row>
    <row r="102" spans="1:8" x14ac:dyDescent="0.3">
      <c r="A102" t="s">
        <v>803</v>
      </c>
      <c r="B102" t="s">
        <v>935</v>
      </c>
      <c r="C102" t="s">
        <v>59</v>
      </c>
      <c r="D102" t="s">
        <v>278</v>
      </c>
      <c r="E102" t="s">
        <v>456</v>
      </c>
      <c r="F102" t="s">
        <v>514</v>
      </c>
      <c r="G102">
        <v>120</v>
      </c>
      <c r="H102" t="s">
        <v>969</v>
      </c>
    </row>
    <row r="103" spans="1:8" x14ac:dyDescent="0.3">
      <c r="A103" t="s">
        <v>804</v>
      </c>
      <c r="B103" t="s">
        <v>936</v>
      </c>
      <c r="C103" t="s">
        <v>136</v>
      </c>
      <c r="D103" t="s">
        <v>355</v>
      </c>
      <c r="E103" t="s">
        <v>442</v>
      </c>
      <c r="F103" t="s">
        <v>500</v>
      </c>
      <c r="G103">
        <v>75</v>
      </c>
      <c r="H103" t="s">
        <v>970</v>
      </c>
    </row>
    <row r="104" spans="1:8" x14ac:dyDescent="0.3">
      <c r="A104" t="s">
        <v>805</v>
      </c>
      <c r="B104" t="s">
        <v>937</v>
      </c>
      <c r="C104" t="s">
        <v>60</v>
      </c>
      <c r="D104" t="s">
        <v>279</v>
      </c>
      <c r="E104" t="s">
        <v>442</v>
      </c>
      <c r="F104" t="s">
        <v>500</v>
      </c>
      <c r="G104">
        <v>62</v>
      </c>
      <c r="H104" t="s">
        <v>970</v>
      </c>
    </row>
    <row r="105" spans="1:8" x14ac:dyDescent="0.3">
      <c r="A105" t="s">
        <v>806</v>
      </c>
      <c r="B105" t="s">
        <v>938</v>
      </c>
      <c r="C105" t="s">
        <v>117</v>
      </c>
      <c r="D105" t="s">
        <v>336</v>
      </c>
      <c r="E105" t="s">
        <v>442</v>
      </c>
      <c r="F105" t="s">
        <v>500</v>
      </c>
      <c r="G105">
        <v>56</v>
      </c>
      <c r="H105" t="s">
        <v>970</v>
      </c>
    </row>
    <row r="106" spans="1:8" x14ac:dyDescent="0.3">
      <c r="A106" t="s">
        <v>807</v>
      </c>
      <c r="B106" t="s">
        <v>939</v>
      </c>
      <c r="C106" t="s">
        <v>173</v>
      </c>
      <c r="D106" t="s">
        <v>392</v>
      </c>
      <c r="E106" t="s">
        <v>450</v>
      </c>
      <c r="F106" t="s">
        <v>508</v>
      </c>
      <c r="G106">
        <v>25</v>
      </c>
      <c r="H106" t="s">
        <v>970</v>
      </c>
    </row>
    <row r="107" spans="1:8" x14ac:dyDescent="0.3">
      <c r="A107" t="s">
        <v>808</v>
      </c>
      <c r="B107" t="s">
        <v>940</v>
      </c>
      <c r="C107" t="s">
        <v>132</v>
      </c>
      <c r="D107" t="s">
        <v>351</v>
      </c>
      <c r="E107" t="s">
        <v>439</v>
      </c>
      <c r="F107" t="s">
        <v>497</v>
      </c>
      <c r="G107">
        <v>106</v>
      </c>
      <c r="H107" t="s">
        <v>970</v>
      </c>
    </row>
    <row r="108" spans="1:8" x14ac:dyDescent="0.3">
      <c r="A108" t="s">
        <v>809</v>
      </c>
      <c r="B108" t="s">
        <v>941</v>
      </c>
      <c r="C108" t="s">
        <v>176</v>
      </c>
      <c r="D108" t="s">
        <v>395</v>
      </c>
      <c r="E108" t="s">
        <v>439</v>
      </c>
      <c r="F108" t="s">
        <v>497</v>
      </c>
      <c r="G108">
        <v>146</v>
      </c>
      <c r="H108" t="s">
        <v>970</v>
      </c>
    </row>
    <row r="109" spans="1:8" x14ac:dyDescent="0.3">
      <c r="A109" t="s">
        <v>810</v>
      </c>
      <c r="B109" t="s">
        <v>942</v>
      </c>
      <c r="C109" t="s">
        <v>116</v>
      </c>
      <c r="D109" t="s">
        <v>335</v>
      </c>
      <c r="E109" t="s">
        <v>439</v>
      </c>
      <c r="F109" t="s">
        <v>497</v>
      </c>
      <c r="G109">
        <v>61</v>
      </c>
      <c r="H109" t="s">
        <v>970</v>
      </c>
    </row>
    <row r="110" spans="1:8" x14ac:dyDescent="0.3">
      <c r="A110" t="s">
        <v>811</v>
      </c>
      <c r="B110" t="s">
        <v>943</v>
      </c>
      <c r="C110" t="s">
        <v>174</v>
      </c>
      <c r="D110" t="s">
        <v>393</v>
      </c>
      <c r="E110" t="s">
        <v>439</v>
      </c>
      <c r="F110" t="s">
        <v>497</v>
      </c>
      <c r="G110">
        <v>196</v>
      </c>
      <c r="H110" t="s">
        <v>971</v>
      </c>
    </row>
    <row r="111" spans="1:8" x14ac:dyDescent="0.3">
      <c r="A111" t="s">
        <v>812</v>
      </c>
      <c r="B111" t="s">
        <v>944</v>
      </c>
      <c r="C111" t="s">
        <v>7</v>
      </c>
      <c r="D111" t="s">
        <v>226</v>
      </c>
      <c r="E111" t="s">
        <v>439</v>
      </c>
      <c r="F111" t="s">
        <v>497</v>
      </c>
      <c r="G111">
        <v>80</v>
      </c>
      <c r="H111" t="s">
        <v>970</v>
      </c>
    </row>
    <row r="112" spans="1:8" x14ac:dyDescent="0.3">
      <c r="A112" t="s">
        <v>813</v>
      </c>
      <c r="B112" t="s">
        <v>945</v>
      </c>
      <c r="C112" t="s">
        <v>163</v>
      </c>
      <c r="D112" t="s">
        <v>382</v>
      </c>
      <c r="E112" t="s">
        <v>469</v>
      </c>
      <c r="F112" t="s">
        <v>527</v>
      </c>
      <c r="G112">
        <v>68</v>
      </c>
      <c r="H112" t="s">
        <v>969</v>
      </c>
    </row>
    <row r="113" spans="1:8" x14ac:dyDescent="0.3">
      <c r="A113" t="s">
        <v>814</v>
      </c>
      <c r="B113" t="s">
        <v>946</v>
      </c>
      <c r="C113" t="s">
        <v>156</v>
      </c>
      <c r="D113" t="s">
        <v>375</v>
      </c>
      <c r="E113" t="s">
        <v>469</v>
      </c>
      <c r="F113" t="s">
        <v>527</v>
      </c>
      <c r="G113">
        <v>241</v>
      </c>
      <c r="H113" t="s">
        <v>971</v>
      </c>
    </row>
    <row r="114" spans="1:8" x14ac:dyDescent="0.3">
      <c r="A114" t="s">
        <v>815</v>
      </c>
      <c r="B114" t="s">
        <v>947</v>
      </c>
      <c r="C114" t="s">
        <v>201</v>
      </c>
      <c r="D114" t="s">
        <v>420</v>
      </c>
      <c r="E114" t="s">
        <v>465</v>
      </c>
      <c r="F114" t="s">
        <v>523</v>
      </c>
      <c r="G114">
        <v>190</v>
      </c>
      <c r="H114" t="s">
        <v>970</v>
      </c>
    </row>
    <row r="115" spans="1:8" x14ac:dyDescent="0.3">
      <c r="A115" t="s">
        <v>816</v>
      </c>
      <c r="B115" t="s">
        <v>948</v>
      </c>
      <c r="C115" t="s">
        <v>184</v>
      </c>
      <c r="D115" t="s">
        <v>403</v>
      </c>
      <c r="E115" t="s">
        <v>465</v>
      </c>
      <c r="F115" t="s">
        <v>523</v>
      </c>
      <c r="G115">
        <v>95</v>
      </c>
      <c r="H115" t="s">
        <v>970</v>
      </c>
    </row>
    <row r="116" spans="1:8" x14ac:dyDescent="0.3">
      <c r="A116" t="s">
        <v>817</v>
      </c>
      <c r="B116" t="s">
        <v>949</v>
      </c>
      <c r="C116" t="s">
        <v>42</v>
      </c>
      <c r="D116" t="s">
        <v>261</v>
      </c>
      <c r="E116" t="s">
        <v>465</v>
      </c>
      <c r="F116" t="s">
        <v>523</v>
      </c>
      <c r="G116">
        <v>188</v>
      </c>
      <c r="H116" t="s">
        <v>969</v>
      </c>
    </row>
    <row r="117" spans="1:8" x14ac:dyDescent="0.3">
      <c r="A117" t="s">
        <v>818</v>
      </c>
      <c r="B117" t="s">
        <v>950</v>
      </c>
      <c r="C117" t="s">
        <v>143</v>
      </c>
      <c r="D117" t="s">
        <v>362</v>
      </c>
      <c r="E117" t="s">
        <v>465</v>
      </c>
      <c r="F117" t="s">
        <v>523</v>
      </c>
      <c r="G117">
        <v>93</v>
      </c>
      <c r="H117" t="s">
        <v>970</v>
      </c>
    </row>
    <row r="118" spans="1:8" x14ac:dyDescent="0.3">
      <c r="A118" t="s">
        <v>819</v>
      </c>
      <c r="B118" t="s">
        <v>951</v>
      </c>
      <c r="C118" t="s">
        <v>3</v>
      </c>
      <c r="D118" t="s">
        <v>222</v>
      </c>
      <c r="E118" t="s">
        <v>445</v>
      </c>
      <c r="F118" t="s">
        <v>503</v>
      </c>
      <c r="G118">
        <v>204</v>
      </c>
      <c r="H118" t="s">
        <v>969</v>
      </c>
    </row>
    <row r="119" spans="1:8" x14ac:dyDescent="0.3">
      <c r="A119" t="s">
        <v>820</v>
      </c>
      <c r="B119" t="s">
        <v>952</v>
      </c>
      <c r="C119" t="s">
        <v>3</v>
      </c>
      <c r="D119" t="s">
        <v>222</v>
      </c>
      <c r="E119" t="s">
        <v>445</v>
      </c>
      <c r="F119" t="s">
        <v>503</v>
      </c>
      <c r="G119">
        <v>220</v>
      </c>
      <c r="H119" t="s">
        <v>969</v>
      </c>
    </row>
    <row r="120" spans="1:8" x14ac:dyDescent="0.3">
      <c r="A120" t="s">
        <v>821</v>
      </c>
      <c r="B120" t="s">
        <v>953</v>
      </c>
      <c r="C120" t="s">
        <v>91</v>
      </c>
      <c r="D120" t="s">
        <v>310</v>
      </c>
      <c r="E120" t="s">
        <v>447</v>
      </c>
      <c r="F120" t="s">
        <v>505</v>
      </c>
      <c r="G120">
        <v>111</v>
      </c>
      <c r="H120" t="s">
        <v>970</v>
      </c>
    </row>
    <row r="121" spans="1:8" x14ac:dyDescent="0.3">
      <c r="A121" t="s">
        <v>822</v>
      </c>
      <c r="B121" t="s">
        <v>954</v>
      </c>
      <c r="C121" t="s">
        <v>197</v>
      </c>
      <c r="D121" t="s">
        <v>416</v>
      </c>
      <c r="E121" t="s">
        <v>447</v>
      </c>
      <c r="F121" t="s">
        <v>505</v>
      </c>
      <c r="G121">
        <v>132</v>
      </c>
      <c r="H121" t="s">
        <v>969</v>
      </c>
    </row>
    <row r="122" spans="1:8" x14ac:dyDescent="0.3">
      <c r="A122" t="s">
        <v>823</v>
      </c>
      <c r="B122" t="s">
        <v>955</v>
      </c>
      <c r="C122" t="s">
        <v>78</v>
      </c>
      <c r="D122" t="s">
        <v>297</v>
      </c>
      <c r="E122" t="s">
        <v>447</v>
      </c>
      <c r="F122" t="s">
        <v>505</v>
      </c>
      <c r="G122">
        <v>116</v>
      </c>
      <c r="H122" t="s">
        <v>971</v>
      </c>
    </row>
    <row r="123" spans="1:8" x14ac:dyDescent="0.3">
      <c r="A123" t="s">
        <v>824</v>
      </c>
      <c r="B123" t="s">
        <v>956</v>
      </c>
      <c r="C123" t="s">
        <v>32</v>
      </c>
      <c r="D123" t="s">
        <v>251</v>
      </c>
      <c r="E123" t="s">
        <v>447</v>
      </c>
      <c r="F123" t="s">
        <v>505</v>
      </c>
      <c r="G123">
        <v>108</v>
      </c>
      <c r="H123" t="s">
        <v>970</v>
      </c>
    </row>
    <row r="124" spans="1:8" x14ac:dyDescent="0.3">
      <c r="A124" t="s">
        <v>825</v>
      </c>
      <c r="B124" t="s">
        <v>957</v>
      </c>
      <c r="C124" t="s">
        <v>215</v>
      </c>
      <c r="D124" t="s">
        <v>433</v>
      </c>
      <c r="E124" t="s">
        <v>494</v>
      </c>
      <c r="F124" t="s">
        <v>550</v>
      </c>
      <c r="G124">
        <v>169</v>
      </c>
      <c r="H124" t="s">
        <v>970</v>
      </c>
    </row>
    <row r="125" spans="1:8" x14ac:dyDescent="0.3">
      <c r="A125" t="s">
        <v>826</v>
      </c>
      <c r="B125" t="s">
        <v>958</v>
      </c>
      <c r="C125" t="s">
        <v>215</v>
      </c>
      <c r="D125" t="s">
        <v>433</v>
      </c>
      <c r="E125" t="s">
        <v>494</v>
      </c>
      <c r="F125" t="s">
        <v>550</v>
      </c>
      <c r="G125">
        <v>112</v>
      </c>
      <c r="H125" t="s">
        <v>970</v>
      </c>
    </row>
    <row r="126" spans="1:8" x14ac:dyDescent="0.3">
      <c r="A126" t="s">
        <v>827</v>
      </c>
      <c r="B126" t="s">
        <v>959</v>
      </c>
      <c r="C126" t="s">
        <v>26</v>
      </c>
      <c r="D126" t="s">
        <v>245</v>
      </c>
      <c r="E126" t="s">
        <v>458</v>
      </c>
      <c r="F126" t="s">
        <v>516</v>
      </c>
      <c r="G126">
        <v>225</v>
      </c>
      <c r="H126" t="s">
        <v>969</v>
      </c>
    </row>
    <row r="127" spans="1:8" x14ac:dyDescent="0.3">
      <c r="A127" t="s">
        <v>828</v>
      </c>
      <c r="B127" t="s">
        <v>960</v>
      </c>
      <c r="C127" t="s">
        <v>144</v>
      </c>
      <c r="D127" t="s">
        <v>363</v>
      </c>
      <c r="E127" t="s">
        <v>458</v>
      </c>
      <c r="F127" t="s">
        <v>516</v>
      </c>
      <c r="G127">
        <v>105</v>
      </c>
      <c r="H127" t="s">
        <v>970</v>
      </c>
    </row>
    <row r="128" spans="1:8" x14ac:dyDescent="0.3">
      <c r="A128" t="s">
        <v>829</v>
      </c>
      <c r="B128" t="s">
        <v>415</v>
      </c>
      <c r="C128" t="s">
        <v>196</v>
      </c>
      <c r="D128" t="s">
        <v>415</v>
      </c>
      <c r="E128" t="s">
        <v>458</v>
      </c>
      <c r="F128" t="s">
        <v>516</v>
      </c>
      <c r="G128">
        <v>122</v>
      </c>
      <c r="H128" t="s">
        <v>970</v>
      </c>
    </row>
    <row r="129" spans="1:8" x14ac:dyDescent="0.3">
      <c r="A129" t="s">
        <v>830</v>
      </c>
      <c r="B129" t="s">
        <v>961</v>
      </c>
      <c r="C129" t="s">
        <v>93</v>
      </c>
      <c r="D129" t="s">
        <v>312</v>
      </c>
      <c r="E129" t="s">
        <v>458</v>
      </c>
      <c r="F129" t="s">
        <v>516</v>
      </c>
      <c r="G129">
        <v>61</v>
      </c>
      <c r="H129" t="s">
        <v>970</v>
      </c>
    </row>
    <row r="130" spans="1:8" x14ac:dyDescent="0.3">
      <c r="A130" t="s">
        <v>831</v>
      </c>
      <c r="B130" t="s">
        <v>962</v>
      </c>
      <c r="C130" t="s">
        <v>152</v>
      </c>
      <c r="D130" t="s">
        <v>371</v>
      </c>
      <c r="E130" t="s">
        <v>448</v>
      </c>
      <c r="F130" t="s">
        <v>506</v>
      </c>
      <c r="G130">
        <v>79</v>
      </c>
      <c r="H130" t="s">
        <v>970</v>
      </c>
    </row>
    <row r="131" spans="1:8" x14ac:dyDescent="0.3">
      <c r="A131" t="s">
        <v>832</v>
      </c>
      <c r="B131" t="s">
        <v>963</v>
      </c>
      <c r="C131" t="s">
        <v>108</v>
      </c>
      <c r="D131" t="s">
        <v>327</v>
      </c>
      <c r="E131" t="s">
        <v>448</v>
      </c>
      <c r="F131" t="s">
        <v>506</v>
      </c>
      <c r="G131">
        <v>63</v>
      </c>
      <c r="H131" t="s">
        <v>970</v>
      </c>
    </row>
    <row r="132" spans="1:8" x14ac:dyDescent="0.3">
      <c r="A132" t="s">
        <v>833</v>
      </c>
      <c r="B132" t="s">
        <v>964</v>
      </c>
      <c r="C132" t="s">
        <v>8</v>
      </c>
      <c r="D132" t="s">
        <v>227</v>
      </c>
      <c r="E132" t="s">
        <v>448</v>
      </c>
      <c r="F132" t="s">
        <v>506</v>
      </c>
      <c r="G132">
        <v>196</v>
      </c>
      <c r="H132" t="s">
        <v>969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Data Export</vt:lpstr>
      <vt:lpstr>Data Export Variables</vt:lpstr>
      <vt:lpstr>Simulation Variable List</vt:lpstr>
      <vt:lpstr>Funding Weight Adjustments</vt:lpstr>
      <vt:lpstr>Scenario Names</vt:lpstr>
      <vt:lpstr>Simulation</vt:lpstr>
      <vt:lpstr>Option E</vt:lpstr>
      <vt:lpstr>Option F</vt:lpstr>
      <vt:lpstr>Small Schools Export</vt:lpstr>
      <vt:lpstr>FY18data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Levin, Jesse</dc:creator>
  <cp:lastModifiedBy>Kate Connizzo</cp:lastModifiedBy>
  <dcterms:created xsi:type="dcterms:W3CDTF">2019-09-17T18:53:18Z</dcterms:created>
  <dcterms:modified xsi:type="dcterms:W3CDTF">2019-12-24T15:18:09Z</dcterms:modified>
</cp:coreProperties>
</file>