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atelynconnizzo\Documents\Working Folder\Web\Final Versions\To upload\"/>
    </mc:Choice>
  </mc:AlternateContent>
  <xr:revisionPtr revIDLastSave="0" documentId="13_ncr:1_{C99CE040-D47D-4838-B73F-C5C0605C6319}" xr6:coauthVersionLast="36" xr6:coauthVersionMax="36" xr10:uidLastSave="{00000000-0000-0000-0000-000000000000}"/>
  <bookViews>
    <workbookView xWindow="0" yWindow="0" windowWidth="19200" windowHeight="11385" tabRatio="862" firstSheet="1" activeTab="6" xr2:uid="{00000000-000D-0000-FFFF-FFFF00000000}"/>
  </bookViews>
  <sheets>
    <sheet name="Definitions" sheetId="27" r:id="rId1"/>
    <sheet name="FY21 Census Grant and Base Amt" sheetId="1" r:id="rId2"/>
    <sheet name="FY22-25 Base Amt" sheetId="25" r:id="rId3"/>
    <sheet name="FY22-25 Census Grant" sheetId="22" r:id="rId4"/>
    <sheet name="FY21 Extraordinary" sheetId="16" r:id="rId5"/>
    <sheet name="Extraordinary Thresholds" sheetId="26" state="hidden" r:id="rId6"/>
    <sheet name="LTM" sheetId="32" r:id="rId7"/>
    <sheet name="ADM_raw" sheetId="29" state="hidden" r:id="rId8"/>
    <sheet name="ADM_Pivot" sheetId="31" state="hidden" r:id="rId9"/>
    <sheet name="SUs" sheetId="24" state="hidden" r:id="rId10"/>
  </sheets>
  <externalReferences>
    <externalReference r:id="rId11"/>
  </externalReferences>
  <definedNames>
    <definedName name="_xlnm._FilterDatabase" localSheetId="7" hidden="1">ADM_raw!$A$16:$R$16</definedName>
    <definedName name="_xlnm._FilterDatabase" localSheetId="1" hidden="1">'FY21 Census Grant and Base Amt'!$A$4:$Z$4</definedName>
    <definedName name="_Order1" hidden="1">255</definedName>
    <definedName name="qry_MB_Proportionate_Share_3_21_All_IEP_by_Town">[1]qry_MB_Proportionate_Share_3_21!$A$1:$C$243</definedName>
    <definedName name="qry_MB_Proportionate_Share_3_5_All_IEP_by_Town">[1]qry_MB_Proportionate_Share_3_5_!$A$1:$C$213</definedName>
    <definedName name="tblEnitity" localSheetId="4">#REF!</definedName>
    <definedName name="tblEnitity">#REF!</definedName>
    <definedName name="tblentity" localSheetId="4">#REF!</definedName>
    <definedName name="tblentity">#REF!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22" l="1"/>
  <c r="G9" i="1" l="1"/>
  <c r="G55" i="1"/>
  <c r="G24" i="1"/>
  <c r="G17" i="1"/>
  <c r="G25" i="1"/>
  <c r="G28" i="1"/>
  <c r="G36" i="1"/>
  <c r="G44" i="1"/>
  <c r="G38" i="1"/>
  <c r="G26" i="1"/>
  <c r="G32" i="1"/>
  <c r="G33" i="1"/>
  <c r="G54" i="1"/>
  <c r="G15" i="1"/>
  <c r="G43" i="1"/>
  <c r="G22" i="1"/>
  <c r="G8" i="1"/>
  <c r="G30" i="1"/>
  <c r="G18" i="1"/>
  <c r="G12" i="1"/>
  <c r="G48" i="1"/>
  <c r="G11" i="1"/>
  <c r="G5" i="1"/>
  <c r="G27" i="1"/>
  <c r="G16" i="1"/>
  <c r="G21" i="1"/>
  <c r="G51" i="1"/>
  <c r="G56" i="1"/>
  <c r="G20" i="1"/>
  <c r="G53" i="1"/>
  <c r="G29" i="1"/>
  <c r="G46" i="1"/>
  <c r="G7" i="1"/>
  <c r="G23" i="1"/>
  <c r="K18" i="1"/>
  <c r="K12" i="1"/>
  <c r="K48" i="1"/>
  <c r="K11" i="1"/>
  <c r="K5" i="1"/>
  <c r="K27" i="1"/>
  <c r="K16" i="1"/>
  <c r="K21" i="1"/>
  <c r="K51" i="1"/>
  <c r="K56" i="1"/>
  <c r="K20" i="1"/>
  <c r="K53" i="1"/>
  <c r="K29" i="1"/>
  <c r="K46" i="1"/>
  <c r="K7" i="1"/>
  <c r="K23" i="1"/>
  <c r="O19" i="1"/>
  <c r="O45" i="1"/>
  <c r="O47" i="1"/>
  <c r="O37" i="1"/>
  <c r="O50" i="1"/>
  <c r="O6" i="1"/>
  <c r="O39" i="1"/>
  <c r="O31" i="1"/>
  <c r="O13" i="1"/>
  <c r="O35" i="1"/>
  <c r="O49" i="1"/>
  <c r="O10" i="1"/>
  <c r="O42" i="1"/>
  <c r="O41" i="1"/>
  <c r="O52" i="1"/>
  <c r="O34" i="1"/>
  <c r="O14" i="1"/>
  <c r="O9" i="1"/>
  <c r="O55" i="1"/>
  <c r="O24" i="1"/>
  <c r="O17" i="1"/>
  <c r="O25" i="1"/>
  <c r="O28" i="1"/>
  <c r="O36" i="1"/>
  <c r="O44" i="1"/>
  <c r="O38" i="1"/>
  <c r="O26" i="1"/>
  <c r="O32" i="1"/>
  <c r="O33" i="1"/>
  <c r="O54" i="1"/>
  <c r="O15" i="1"/>
  <c r="O43" i="1"/>
  <c r="O22" i="1"/>
  <c r="O8" i="1"/>
  <c r="O30" i="1"/>
  <c r="O18" i="1"/>
  <c r="O12" i="1"/>
  <c r="O48" i="1"/>
  <c r="O11" i="1"/>
  <c r="O5" i="1"/>
  <c r="O27" i="1"/>
  <c r="O16" i="1"/>
  <c r="O21" i="1"/>
  <c r="O51" i="1"/>
  <c r="O56" i="1"/>
  <c r="O20" i="1"/>
  <c r="O53" i="1"/>
  <c r="O29" i="1"/>
  <c r="O46" i="1"/>
  <c r="O7" i="1"/>
  <c r="O23" i="1"/>
  <c r="K549" i="29" l="1"/>
  <c r="L549" i="29" s="1"/>
  <c r="M549" i="29" s="1"/>
  <c r="N549" i="29" s="1"/>
  <c r="K23" i="29"/>
  <c r="L23" i="29" s="1"/>
  <c r="M23" i="29" s="1"/>
  <c r="N23" i="29" s="1"/>
  <c r="K24" i="29"/>
  <c r="L24" i="29" s="1"/>
  <c r="M24" i="29" s="1"/>
  <c r="N24" i="29" s="1"/>
  <c r="K25" i="29"/>
  <c r="L25" i="29" s="1"/>
  <c r="M25" i="29" s="1"/>
  <c r="N25" i="29" s="1"/>
  <c r="K26" i="29"/>
  <c r="L26" i="29" s="1"/>
  <c r="M26" i="29" s="1"/>
  <c r="N26" i="29"/>
  <c r="K27" i="29"/>
  <c r="L27" i="29" s="1"/>
  <c r="M27" i="29" s="1"/>
  <c r="N27" i="29" s="1"/>
  <c r="K28" i="29"/>
  <c r="L28" i="29" s="1"/>
  <c r="M28" i="29" s="1"/>
  <c r="N28" i="29"/>
  <c r="K29" i="29"/>
  <c r="L29" i="29" s="1"/>
  <c r="M29" i="29" s="1"/>
  <c r="N29" i="29" s="1"/>
  <c r="K30" i="29"/>
  <c r="L30" i="29" s="1"/>
  <c r="M30" i="29" s="1"/>
  <c r="N30" i="29"/>
  <c r="K31" i="29"/>
  <c r="L31" i="29" s="1"/>
  <c r="M31" i="29" s="1"/>
  <c r="N31" i="29" s="1"/>
  <c r="K32" i="29"/>
  <c r="L32" i="29" s="1"/>
  <c r="M32" i="29" s="1"/>
  <c r="N32" i="29" s="1"/>
  <c r="K33" i="29"/>
  <c r="L33" i="29" s="1"/>
  <c r="M33" i="29" s="1"/>
  <c r="N33" i="29" s="1"/>
  <c r="K34" i="29"/>
  <c r="L34" i="29" s="1"/>
  <c r="M34" i="29" s="1"/>
  <c r="N34" i="29" s="1"/>
  <c r="K35" i="29"/>
  <c r="L35" i="29" s="1"/>
  <c r="M35" i="29" s="1"/>
  <c r="N35" i="29" s="1"/>
  <c r="K36" i="29"/>
  <c r="L36" i="29" s="1"/>
  <c r="M36" i="29" s="1"/>
  <c r="N36" i="29" s="1"/>
  <c r="K37" i="29"/>
  <c r="L37" i="29" s="1"/>
  <c r="M37" i="29" s="1"/>
  <c r="N37" i="29" s="1"/>
  <c r="K38" i="29"/>
  <c r="L38" i="29" s="1"/>
  <c r="M38" i="29" s="1"/>
  <c r="N38" i="29"/>
  <c r="K39" i="29"/>
  <c r="L39" i="29" s="1"/>
  <c r="M39" i="29" s="1"/>
  <c r="N39" i="29" s="1"/>
  <c r="K40" i="29"/>
  <c r="L40" i="29" s="1"/>
  <c r="M40" i="29" s="1"/>
  <c r="N40" i="29" s="1"/>
  <c r="K41" i="29"/>
  <c r="L41" i="29" s="1"/>
  <c r="M41" i="29" s="1"/>
  <c r="N41" i="29" s="1"/>
  <c r="K42" i="29"/>
  <c r="L42" i="29" s="1"/>
  <c r="M42" i="29" s="1"/>
  <c r="N42" i="29"/>
  <c r="K43" i="29"/>
  <c r="L43" i="29" s="1"/>
  <c r="M43" i="29" s="1"/>
  <c r="N43" i="29" s="1"/>
  <c r="K44" i="29"/>
  <c r="L44" i="29" s="1"/>
  <c r="M44" i="29" s="1"/>
  <c r="N44" i="29"/>
  <c r="K45" i="29"/>
  <c r="L45" i="29" s="1"/>
  <c r="M45" i="29" s="1"/>
  <c r="N45" i="29" s="1"/>
  <c r="K46" i="29"/>
  <c r="L46" i="29" s="1"/>
  <c r="M46" i="29" s="1"/>
  <c r="N46" i="29"/>
  <c r="K47" i="29"/>
  <c r="L47" i="29" s="1"/>
  <c r="M47" i="29" s="1"/>
  <c r="N47" i="29" s="1"/>
  <c r="K48" i="29"/>
  <c r="L48" i="29" s="1"/>
  <c r="M48" i="29" s="1"/>
  <c r="N48" i="29" s="1"/>
  <c r="K49" i="29"/>
  <c r="L49" i="29" s="1"/>
  <c r="M49" i="29" s="1"/>
  <c r="K50" i="29"/>
  <c r="L50" i="29" s="1"/>
  <c r="M50" i="29" s="1"/>
  <c r="N50" i="29" s="1"/>
  <c r="K51" i="29"/>
  <c r="L51" i="29" s="1"/>
  <c r="M51" i="29" s="1"/>
  <c r="N51" i="29" s="1"/>
  <c r="K52" i="29"/>
  <c r="L52" i="29" s="1"/>
  <c r="M52" i="29" s="1"/>
  <c r="N52" i="29" s="1"/>
  <c r="K53" i="29"/>
  <c r="L53" i="29" s="1"/>
  <c r="M53" i="29" s="1"/>
  <c r="N53" i="29" s="1"/>
  <c r="K54" i="29"/>
  <c r="L54" i="29" s="1"/>
  <c r="M54" i="29" s="1"/>
  <c r="N54" i="29"/>
  <c r="K55" i="29"/>
  <c r="L55" i="29" s="1"/>
  <c r="M55" i="29" s="1"/>
  <c r="N55" i="29" s="1"/>
  <c r="K56" i="29"/>
  <c r="L56" i="29" s="1"/>
  <c r="M56" i="29" s="1"/>
  <c r="N56" i="29" s="1"/>
  <c r="K57" i="29"/>
  <c r="L57" i="29" s="1"/>
  <c r="M57" i="29" s="1"/>
  <c r="N57" i="29" s="1"/>
  <c r="K58" i="29"/>
  <c r="L58" i="29" s="1"/>
  <c r="M58" i="29" s="1"/>
  <c r="N58" i="29"/>
  <c r="K59" i="29"/>
  <c r="L59" i="29" s="1"/>
  <c r="M59" i="29" s="1"/>
  <c r="N59" i="29" s="1"/>
  <c r="K60" i="29"/>
  <c r="L60" i="29" s="1"/>
  <c r="M60" i="29" s="1"/>
  <c r="N60" i="29"/>
  <c r="K61" i="29"/>
  <c r="L61" i="29" s="1"/>
  <c r="M61" i="29" s="1"/>
  <c r="N61" i="29" s="1"/>
  <c r="K62" i="29"/>
  <c r="L62" i="29" s="1"/>
  <c r="M62" i="29" s="1"/>
  <c r="N62" i="29"/>
  <c r="K63" i="29"/>
  <c r="L63" i="29" s="1"/>
  <c r="M63" i="29" s="1"/>
  <c r="N63" i="29" s="1"/>
  <c r="K64" i="29"/>
  <c r="L64" i="29" s="1"/>
  <c r="M64" i="29" s="1"/>
  <c r="N64" i="29" s="1"/>
  <c r="K65" i="29"/>
  <c r="L65" i="29" s="1"/>
  <c r="M65" i="29" s="1"/>
  <c r="N65" i="29" s="1"/>
  <c r="K66" i="29"/>
  <c r="L66" i="29" s="1"/>
  <c r="M66" i="29" s="1"/>
  <c r="N66" i="29" s="1"/>
  <c r="K67" i="29"/>
  <c r="L67" i="29" s="1"/>
  <c r="M67" i="29" s="1"/>
  <c r="N67" i="29" s="1"/>
  <c r="K68" i="29"/>
  <c r="L68" i="29" s="1"/>
  <c r="M68" i="29" s="1"/>
  <c r="N68" i="29" s="1"/>
  <c r="K69" i="29"/>
  <c r="L69" i="29" s="1"/>
  <c r="M69" i="29" s="1"/>
  <c r="N69" i="29" s="1"/>
  <c r="K70" i="29"/>
  <c r="L70" i="29" s="1"/>
  <c r="M70" i="29" s="1"/>
  <c r="N70" i="29"/>
  <c r="K71" i="29"/>
  <c r="L71" i="29" s="1"/>
  <c r="M71" i="29" s="1"/>
  <c r="N71" i="29" s="1"/>
  <c r="K72" i="29"/>
  <c r="L72" i="29" s="1"/>
  <c r="M72" i="29" s="1"/>
  <c r="N72" i="29" s="1"/>
  <c r="K73" i="29"/>
  <c r="L73" i="29" s="1"/>
  <c r="M73" i="29" s="1"/>
  <c r="N73" i="29" s="1"/>
  <c r="K74" i="29"/>
  <c r="L74" i="29" s="1"/>
  <c r="M74" i="29" s="1"/>
  <c r="N74" i="29"/>
  <c r="K75" i="29"/>
  <c r="L75" i="29" s="1"/>
  <c r="M75" i="29" s="1"/>
  <c r="N75" i="29" s="1"/>
  <c r="K76" i="29"/>
  <c r="L76" i="29" s="1"/>
  <c r="M76" i="29" s="1"/>
  <c r="N76" i="29"/>
  <c r="K77" i="29"/>
  <c r="L77" i="29" s="1"/>
  <c r="M77" i="29" s="1"/>
  <c r="N77" i="29" s="1"/>
  <c r="K78" i="29"/>
  <c r="L78" i="29" s="1"/>
  <c r="M78" i="29" s="1"/>
  <c r="N78" i="29"/>
  <c r="K79" i="29"/>
  <c r="L79" i="29" s="1"/>
  <c r="M79" i="29" s="1"/>
  <c r="N79" i="29" s="1"/>
  <c r="K80" i="29"/>
  <c r="L80" i="29" s="1"/>
  <c r="M80" i="29" s="1"/>
  <c r="N80" i="29" s="1"/>
  <c r="K81" i="29"/>
  <c r="L81" i="29" s="1"/>
  <c r="M81" i="29" s="1"/>
  <c r="N81" i="29" s="1"/>
  <c r="K82" i="29"/>
  <c r="L82" i="29" s="1"/>
  <c r="M82" i="29" s="1"/>
  <c r="N82" i="29" s="1"/>
  <c r="K83" i="29"/>
  <c r="L83" i="29" s="1"/>
  <c r="M83" i="29" s="1"/>
  <c r="N83" i="29" s="1"/>
  <c r="K84" i="29"/>
  <c r="L84" i="29" s="1"/>
  <c r="M84" i="29" s="1"/>
  <c r="N84" i="29" s="1"/>
  <c r="K85" i="29"/>
  <c r="L85" i="29" s="1"/>
  <c r="M85" i="29" s="1"/>
  <c r="N85" i="29" s="1"/>
  <c r="K86" i="29"/>
  <c r="L86" i="29" s="1"/>
  <c r="M86" i="29" s="1"/>
  <c r="N86" i="29"/>
  <c r="K87" i="29"/>
  <c r="L87" i="29" s="1"/>
  <c r="M87" i="29" s="1"/>
  <c r="N87" i="29" s="1"/>
  <c r="K88" i="29"/>
  <c r="L88" i="29" s="1"/>
  <c r="M88" i="29" s="1"/>
  <c r="N88" i="29" s="1"/>
  <c r="K89" i="29"/>
  <c r="L89" i="29" s="1"/>
  <c r="M89" i="29" s="1"/>
  <c r="N89" i="29" s="1"/>
  <c r="K90" i="29"/>
  <c r="L90" i="29" s="1"/>
  <c r="M90" i="29" s="1"/>
  <c r="N90" i="29"/>
  <c r="K91" i="29"/>
  <c r="L91" i="29" s="1"/>
  <c r="M91" i="29" s="1"/>
  <c r="N91" i="29" s="1"/>
  <c r="K92" i="29"/>
  <c r="L92" i="29" s="1"/>
  <c r="M92" i="29" s="1"/>
  <c r="N92" i="29"/>
  <c r="K93" i="29"/>
  <c r="L93" i="29" s="1"/>
  <c r="M93" i="29" s="1"/>
  <c r="N93" i="29" s="1"/>
  <c r="K94" i="29"/>
  <c r="L94" i="29" s="1"/>
  <c r="M94" i="29" s="1"/>
  <c r="N94" i="29"/>
  <c r="K95" i="29"/>
  <c r="L95" i="29" s="1"/>
  <c r="M95" i="29" s="1"/>
  <c r="N95" i="29" s="1"/>
  <c r="K96" i="29"/>
  <c r="L96" i="29" s="1"/>
  <c r="M96" i="29" s="1"/>
  <c r="N96" i="29" s="1"/>
  <c r="K97" i="29"/>
  <c r="L97" i="29" s="1"/>
  <c r="M97" i="29" s="1"/>
  <c r="N97" i="29" s="1"/>
  <c r="K98" i="29"/>
  <c r="L98" i="29" s="1"/>
  <c r="M98" i="29" s="1"/>
  <c r="N98" i="29" s="1"/>
  <c r="K99" i="29"/>
  <c r="L99" i="29" s="1"/>
  <c r="M99" i="29" s="1"/>
  <c r="N99" i="29" s="1"/>
  <c r="K100" i="29"/>
  <c r="L100" i="29" s="1"/>
  <c r="M100" i="29" s="1"/>
  <c r="N100" i="29" s="1"/>
  <c r="K101" i="29"/>
  <c r="L101" i="29" s="1"/>
  <c r="M101" i="29" s="1"/>
  <c r="N101" i="29" s="1"/>
  <c r="K102" i="29"/>
  <c r="L102" i="29" s="1"/>
  <c r="M102" i="29" s="1"/>
  <c r="N102" i="29"/>
  <c r="K103" i="29"/>
  <c r="L103" i="29" s="1"/>
  <c r="M103" i="29" s="1"/>
  <c r="N103" i="29" s="1"/>
  <c r="K104" i="29"/>
  <c r="L104" i="29" s="1"/>
  <c r="M104" i="29" s="1"/>
  <c r="N104" i="29" s="1"/>
  <c r="K105" i="29"/>
  <c r="L105" i="29" s="1"/>
  <c r="M105" i="29" s="1"/>
  <c r="N105" i="29" s="1"/>
  <c r="K106" i="29"/>
  <c r="L106" i="29" s="1"/>
  <c r="M106" i="29" s="1"/>
  <c r="N106" i="29"/>
  <c r="K107" i="29"/>
  <c r="L107" i="29" s="1"/>
  <c r="M107" i="29" s="1"/>
  <c r="N107" i="29" s="1"/>
  <c r="K108" i="29"/>
  <c r="L108" i="29"/>
  <c r="M108" i="29" s="1"/>
  <c r="N108" i="29" s="1"/>
  <c r="K109" i="29"/>
  <c r="L109" i="29" s="1"/>
  <c r="M109" i="29" s="1"/>
  <c r="N109" i="29" s="1"/>
  <c r="K110" i="29"/>
  <c r="L110" i="29" s="1"/>
  <c r="M110" i="29" s="1"/>
  <c r="N110" i="29" s="1"/>
  <c r="K111" i="29"/>
  <c r="L111" i="29" s="1"/>
  <c r="M111" i="29" s="1"/>
  <c r="N111" i="29" s="1"/>
  <c r="K112" i="29"/>
  <c r="L112" i="29"/>
  <c r="M112" i="29" s="1"/>
  <c r="N112" i="29" s="1"/>
  <c r="K113" i="29"/>
  <c r="L113" i="29" s="1"/>
  <c r="M113" i="29" s="1"/>
  <c r="N113" i="29" s="1"/>
  <c r="K114" i="29"/>
  <c r="L114" i="29" s="1"/>
  <c r="M114" i="29" s="1"/>
  <c r="N114" i="29" s="1"/>
  <c r="K115" i="29"/>
  <c r="L115" i="29" s="1"/>
  <c r="M115" i="29" s="1"/>
  <c r="N115" i="29" s="1"/>
  <c r="K116" i="29"/>
  <c r="L116" i="29"/>
  <c r="M116" i="29" s="1"/>
  <c r="N116" i="29" s="1"/>
  <c r="K117" i="29"/>
  <c r="L117" i="29" s="1"/>
  <c r="M117" i="29" s="1"/>
  <c r="N117" i="29" s="1"/>
  <c r="K118" i="29"/>
  <c r="L118" i="29" s="1"/>
  <c r="M118" i="29" s="1"/>
  <c r="N118" i="29" s="1"/>
  <c r="K119" i="29"/>
  <c r="L119" i="29" s="1"/>
  <c r="M119" i="29" s="1"/>
  <c r="N119" i="29" s="1"/>
  <c r="K120" i="29"/>
  <c r="L120" i="29"/>
  <c r="M120" i="29" s="1"/>
  <c r="N120" i="29" s="1"/>
  <c r="K121" i="29"/>
  <c r="L121" i="29" s="1"/>
  <c r="M121" i="29" s="1"/>
  <c r="N121" i="29" s="1"/>
  <c r="K122" i="29"/>
  <c r="L122" i="29" s="1"/>
  <c r="M122" i="29" s="1"/>
  <c r="N122" i="29" s="1"/>
  <c r="K123" i="29"/>
  <c r="L123" i="29" s="1"/>
  <c r="M123" i="29" s="1"/>
  <c r="N123" i="29" s="1"/>
  <c r="K124" i="29"/>
  <c r="L124" i="29"/>
  <c r="M124" i="29" s="1"/>
  <c r="N124" i="29" s="1"/>
  <c r="K125" i="29"/>
  <c r="L125" i="29" s="1"/>
  <c r="M125" i="29" s="1"/>
  <c r="N125" i="29" s="1"/>
  <c r="K126" i="29"/>
  <c r="L126" i="29" s="1"/>
  <c r="M126" i="29" s="1"/>
  <c r="N126" i="29" s="1"/>
  <c r="K127" i="29"/>
  <c r="L127" i="29" s="1"/>
  <c r="M127" i="29" s="1"/>
  <c r="N127" i="29" s="1"/>
  <c r="K128" i="29"/>
  <c r="L128" i="29"/>
  <c r="M128" i="29" s="1"/>
  <c r="N128" i="29" s="1"/>
  <c r="K129" i="29"/>
  <c r="L129" i="29" s="1"/>
  <c r="M129" i="29" s="1"/>
  <c r="N129" i="29" s="1"/>
  <c r="K130" i="29"/>
  <c r="L130" i="29" s="1"/>
  <c r="M130" i="29" s="1"/>
  <c r="N130" i="29" s="1"/>
  <c r="K131" i="29"/>
  <c r="L131" i="29" s="1"/>
  <c r="M131" i="29" s="1"/>
  <c r="N131" i="29" s="1"/>
  <c r="K132" i="29"/>
  <c r="L132" i="29"/>
  <c r="M132" i="29" s="1"/>
  <c r="N132" i="29" s="1"/>
  <c r="K133" i="29"/>
  <c r="L133" i="29" s="1"/>
  <c r="M133" i="29" s="1"/>
  <c r="N133" i="29" s="1"/>
  <c r="K134" i="29"/>
  <c r="L134" i="29" s="1"/>
  <c r="M134" i="29" s="1"/>
  <c r="N134" i="29" s="1"/>
  <c r="K135" i="29"/>
  <c r="L135" i="29" s="1"/>
  <c r="M135" i="29" s="1"/>
  <c r="N135" i="29" s="1"/>
  <c r="K136" i="29"/>
  <c r="L136" i="29"/>
  <c r="M136" i="29" s="1"/>
  <c r="N136" i="29" s="1"/>
  <c r="K137" i="29"/>
  <c r="L137" i="29" s="1"/>
  <c r="M137" i="29" s="1"/>
  <c r="N137" i="29" s="1"/>
  <c r="K138" i="29"/>
  <c r="L138" i="29" s="1"/>
  <c r="M138" i="29" s="1"/>
  <c r="K139" i="29"/>
  <c r="L139" i="29" s="1"/>
  <c r="M139" i="29" s="1"/>
  <c r="N139" i="29" s="1"/>
  <c r="K140" i="29"/>
  <c r="L140" i="29"/>
  <c r="M140" i="29" s="1"/>
  <c r="N140" i="29" s="1"/>
  <c r="K141" i="29"/>
  <c r="L141" i="29" s="1"/>
  <c r="M141" i="29" s="1"/>
  <c r="N141" i="29" s="1"/>
  <c r="K142" i="29"/>
  <c r="L142" i="29" s="1"/>
  <c r="M142" i="29" s="1"/>
  <c r="N142" i="29" s="1"/>
  <c r="K143" i="29"/>
  <c r="L143" i="29" s="1"/>
  <c r="M143" i="29" s="1"/>
  <c r="N143" i="29" s="1"/>
  <c r="K144" i="29"/>
  <c r="L144" i="29"/>
  <c r="K145" i="29"/>
  <c r="L145" i="29" s="1"/>
  <c r="M145" i="29" s="1"/>
  <c r="N145" i="29" s="1"/>
  <c r="K146" i="29"/>
  <c r="L146" i="29" s="1"/>
  <c r="M146" i="29" s="1"/>
  <c r="N146" i="29" s="1"/>
  <c r="K147" i="29"/>
  <c r="L147" i="29" s="1"/>
  <c r="M147" i="29" s="1"/>
  <c r="N147" i="29" s="1"/>
  <c r="K148" i="29"/>
  <c r="L148" i="29"/>
  <c r="M148" i="29" s="1"/>
  <c r="N148" i="29" s="1"/>
  <c r="K149" i="29"/>
  <c r="L149" i="29" s="1"/>
  <c r="M149" i="29" s="1"/>
  <c r="N149" i="29" s="1"/>
  <c r="K150" i="29"/>
  <c r="L150" i="29" s="1"/>
  <c r="M150" i="29" s="1"/>
  <c r="N150" i="29" s="1"/>
  <c r="K151" i="29"/>
  <c r="L151" i="29" s="1"/>
  <c r="M151" i="29" s="1"/>
  <c r="N151" i="29" s="1"/>
  <c r="K152" i="29"/>
  <c r="L152" i="29"/>
  <c r="M152" i="29" s="1"/>
  <c r="N152" i="29" s="1"/>
  <c r="K153" i="29"/>
  <c r="L153" i="29" s="1"/>
  <c r="M153" i="29" s="1"/>
  <c r="N153" i="29" s="1"/>
  <c r="K154" i="29"/>
  <c r="L154" i="29" s="1"/>
  <c r="M154" i="29" s="1"/>
  <c r="N154" i="29" s="1"/>
  <c r="K155" i="29"/>
  <c r="L155" i="29" s="1"/>
  <c r="M155" i="29" s="1"/>
  <c r="N155" i="29" s="1"/>
  <c r="K156" i="29"/>
  <c r="L156" i="29"/>
  <c r="M156" i="29" s="1"/>
  <c r="N156" i="29" s="1"/>
  <c r="K157" i="29"/>
  <c r="L157" i="29" s="1"/>
  <c r="M157" i="29" s="1"/>
  <c r="N157" i="29" s="1"/>
  <c r="K158" i="29"/>
  <c r="L158" i="29" s="1"/>
  <c r="M158" i="29" s="1"/>
  <c r="N158" i="29" s="1"/>
  <c r="K159" i="29"/>
  <c r="L159" i="29" s="1"/>
  <c r="M159" i="29" s="1"/>
  <c r="N159" i="29" s="1"/>
  <c r="K160" i="29"/>
  <c r="L160" i="29"/>
  <c r="M160" i="29" s="1"/>
  <c r="N160" i="29" s="1"/>
  <c r="K161" i="29"/>
  <c r="L161" i="29" s="1"/>
  <c r="M161" i="29" s="1"/>
  <c r="N161" i="29" s="1"/>
  <c r="K162" i="29"/>
  <c r="L162" i="29" s="1"/>
  <c r="M162" i="29" s="1"/>
  <c r="N162" i="29" s="1"/>
  <c r="K163" i="29"/>
  <c r="L163" i="29" s="1"/>
  <c r="M163" i="29" s="1"/>
  <c r="N163" i="29" s="1"/>
  <c r="K164" i="29"/>
  <c r="L164" i="29"/>
  <c r="M164" i="29" s="1"/>
  <c r="N164" i="29" s="1"/>
  <c r="K165" i="29"/>
  <c r="L165" i="29" s="1"/>
  <c r="M165" i="29" s="1"/>
  <c r="N165" i="29" s="1"/>
  <c r="K166" i="29"/>
  <c r="L166" i="29" s="1"/>
  <c r="M166" i="29" s="1"/>
  <c r="N166" i="29" s="1"/>
  <c r="K167" i="29"/>
  <c r="L167" i="29" s="1"/>
  <c r="M167" i="29" s="1"/>
  <c r="N167" i="29" s="1"/>
  <c r="K168" i="29"/>
  <c r="L168" i="29"/>
  <c r="M168" i="29" s="1"/>
  <c r="N168" i="29" s="1"/>
  <c r="K169" i="29"/>
  <c r="L169" i="29" s="1"/>
  <c r="M169" i="29" s="1"/>
  <c r="N169" i="29" s="1"/>
  <c r="K170" i="29"/>
  <c r="L170" i="29" s="1"/>
  <c r="M170" i="29" s="1"/>
  <c r="N170" i="29" s="1"/>
  <c r="K171" i="29"/>
  <c r="L171" i="29" s="1"/>
  <c r="M171" i="29" s="1"/>
  <c r="N171" i="29" s="1"/>
  <c r="K172" i="29"/>
  <c r="L172" i="29"/>
  <c r="M172" i="29" s="1"/>
  <c r="N172" i="29" s="1"/>
  <c r="K173" i="29"/>
  <c r="L173" i="29" s="1"/>
  <c r="M173" i="29" s="1"/>
  <c r="N173" i="29" s="1"/>
  <c r="K174" i="29"/>
  <c r="L174" i="29" s="1"/>
  <c r="M174" i="29" s="1"/>
  <c r="N174" i="29" s="1"/>
  <c r="K175" i="29"/>
  <c r="L175" i="29" s="1"/>
  <c r="M175" i="29" s="1"/>
  <c r="N175" i="29" s="1"/>
  <c r="K176" i="29"/>
  <c r="L176" i="29"/>
  <c r="M176" i="29" s="1"/>
  <c r="N176" i="29" s="1"/>
  <c r="K177" i="29"/>
  <c r="L177" i="29" s="1"/>
  <c r="M177" i="29" s="1"/>
  <c r="N177" i="29" s="1"/>
  <c r="K178" i="29"/>
  <c r="L178" i="29" s="1"/>
  <c r="M178" i="29" s="1"/>
  <c r="N178" i="29" s="1"/>
  <c r="K179" i="29"/>
  <c r="L179" i="29" s="1"/>
  <c r="M179" i="29" s="1"/>
  <c r="N179" i="29" s="1"/>
  <c r="K180" i="29"/>
  <c r="L180" i="29"/>
  <c r="M180" i="29" s="1"/>
  <c r="N180" i="29" s="1"/>
  <c r="K181" i="29"/>
  <c r="L181" i="29" s="1"/>
  <c r="M181" i="29" s="1"/>
  <c r="N181" i="29" s="1"/>
  <c r="K182" i="29"/>
  <c r="L182" i="29" s="1"/>
  <c r="M182" i="29" s="1"/>
  <c r="N182" i="29" s="1"/>
  <c r="K183" i="29"/>
  <c r="L183" i="29" s="1"/>
  <c r="M183" i="29" s="1"/>
  <c r="N183" i="29" s="1"/>
  <c r="K184" i="29"/>
  <c r="L184" i="29"/>
  <c r="M184" i="29" s="1"/>
  <c r="N184" i="29" s="1"/>
  <c r="K185" i="29"/>
  <c r="L185" i="29" s="1"/>
  <c r="M185" i="29" s="1"/>
  <c r="N185" i="29" s="1"/>
  <c r="K186" i="29"/>
  <c r="L186" i="29" s="1"/>
  <c r="M186" i="29" s="1"/>
  <c r="N186" i="29" s="1"/>
  <c r="K187" i="29"/>
  <c r="L187" i="29" s="1"/>
  <c r="M187" i="29" s="1"/>
  <c r="N187" i="29" s="1"/>
  <c r="K188" i="29"/>
  <c r="L188" i="29" s="1"/>
  <c r="M188" i="29" s="1"/>
  <c r="N188" i="29" s="1"/>
  <c r="K189" i="29"/>
  <c r="L189" i="29" s="1"/>
  <c r="K190" i="29"/>
  <c r="L190" i="29"/>
  <c r="M190" i="29" s="1"/>
  <c r="N190" i="29" s="1"/>
  <c r="K191" i="29"/>
  <c r="L191" i="29" s="1"/>
  <c r="M191" i="29" s="1"/>
  <c r="N191" i="29" s="1"/>
  <c r="K192" i="29"/>
  <c r="L192" i="29" s="1"/>
  <c r="M192" i="29" s="1"/>
  <c r="N192" i="29" s="1"/>
  <c r="K193" i="29"/>
  <c r="L193" i="29"/>
  <c r="M193" i="29" s="1"/>
  <c r="N193" i="29" s="1"/>
  <c r="K194" i="29"/>
  <c r="L194" i="29" s="1"/>
  <c r="M194" i="29" s="1"/>
  <c r="N194" i="29" s="1"/>
  <c r="K195" i="29"/>
  <c r="L195" i="29" s="1"/>
  <c r="M195" i="29" s="1"/>
  <c r="N195" i="29" s="1"/>
  <c r="K196" i="29"/>
  <c r="L196" i="29" s="1"/>
  <c r="M196" i="29" s="1"/>
  <c r="N196" i="29" s="1"/>
  <c r="K197" i="29"/>
  <c r="L197" i="29"/>
  <c r="M197" i="29" s="1"/>
  <c r="N197" i="29" s="1"/>
  <c r="K198" i="29"/>
  <c r="L198" i="29" s="1"/>
  <c r="M198" i="29" s="1"/>
  <c r="N198" i="29" s="1"/>
  <c r="K199" i="29"/>
  <c r="L199" i="29" s="1"/>
  <c r="M199" i="29" s="1"/>
  <c r="N199" i="29" s="1"/>
  <c r="K200" i="29"/>
  <c r="L200" i="29" s="1"/>
  <c r="M200" i="29" s="1"/>
  <c r="N200" i="29" s="1"/>
  <c r="K201" i="29"/>
  <c r="L201" i="29" s="1"/>
  <c r="M201" i="29" s="1"/>
  <c r="N201" i="29" s="1"/>
  <c r="K202" i="29"/>
  <c r="L202" i="29"/>
  <c r="M202" i="29" s="1"/>
  <c r="N202" i="29" s="1"/>
  <c r="K203" i="29"/>
  <c r="L203" i="29" s="1"/>
  <c r="M203" i="29" s="1"/>
  <c r="N203" i="29" s="1"/>
  <c r="K204" i="29"/>
  <c r="L204" i="29" s="1"/>
  <c r="M204" i="29" s="1"/>
  <c r="N204" i="29" s="1"/>
  <c r="K205" i="29"/>
  <c r="L205" i="29"/>
  <c r="M205" i="29" s="1"/>
  <c r="N205" i="29" s="1"/>
  <c r="K206" i="29"/>
  <c r="L206" i="29"/>
  <c r="M206" i="29"/>
  <c r="N206" i="29" s="1"/>
  <c r="K207" i="29"/>
  <c r="L207" i="29" s="1"/>
  <c r="M207" i="29" s="1"/>
  <c r="N207" i="29" s="1"/>
  <c r="K208" i="29"/>
  <c r="L208" i="29" s="1"/>
  <c r="M208" i="29" s="1"/>
  <c r="N208" i="29" s="1"/>
  <c r="K209" i="29"/>
  <c r="L209" i="29" s="1"/>
  <c r="M209" i="29" s="1"/>
  <c r="N209" i="29" s="1"/>
  <c r="K210" i="29"/>
  <c r="L210" i="29" s="1"/>
  <c r="M210" i="29" s="1"/>
  <c r="N210" i="29" s="1"/>
  <c r="K211" i="29"/>
  <c r="L211" i="29" s="1"/>
  <c r="M211" i="29" s="1"/>
  <c r="N211" i="29" s="1"/>
  <c r="K212" i="29"/>
  <c r="L212" i="29" s="1"/>
  <c r="M212" i="29" s="1"/>
  <c r="N212" i="29" s="1"/>
  <c r="K213" i="29"/>
  <c r="L213" i="29"/>
  <c r="M213" i="29" s="1"/>
  <c r="N213" i="29" s="1"/>
  <c r="K214" i="29"/>
  <c r="L214" i="29"/>
  <c r="M214" i="29" s="1"/>
  <c r="N214" i="29" s="1"/>
  <c r="K215" i="29"/>
  <c r="L215" i="29" s="1"/>
  <c r="M215" i="29" s="1"/>
  <c r="N215" i="29" s="1"/>
  <c r="K216" i="29"/>
  <c r="L216" i="29" s="1"/>
  <c r="M216" i="29" s="1"/>
  <c r="N216" i="29" s="1"/>
  <c r="K217" i="29"/>
  <c r="L217" i="29" s="1"/>
  <c r="M217" i="29" s="1"/>
  <c r="N217" i="29" s="1"/>
  <c r="K218" i="29"/>
  <c r="L218" i="29" s="1"/>
  <c r="M218" i="29" s="1"/>
  <c r="N218" i="29" s="1"/>
  <c r="K219" i="29"/>
  <c r="L219" i="29" s="1"/>
  <c r="M219" i="29" s="1"/>
  <c r="N219" i="29" s="1"/>
  <c r="K220" i="29"/>
  <c r="L220" i="29" s="1"/>
  <c r="M220" i="29" s="1"/>
  <c r="N220" i="29" s="1"/>
  <c r="K221" i="29"/>
  <c r="L221" i="29" s="1"/>
  <c r="M221" i="29" s="1"/>
  <c r="N221" i="29" s="1"/>
  <c r="K222" i="29"/>
  <c r="L222" i="29"/>
  <c r="M222" i="29" s="1"/>
  <c r="N222" i="29" s="1"/>
  <c r="K223" i="29"/>
  <c r="L223" i="29" s="1"/>
  <c r="M223" i="29" s="1"/>
  <c r="N223" i="29" s="1"/>
  <c r="K224" i="29"/>
  <c r="L224" i="29" s="1"/>
  <c r="M224" i="29" s="1"/>
  <c r="N224" i="29" s="1"/>
  <c r="K225" i="29"/>
  <c r="L225" i="29"/>
  <c r="M225" i="29" s="1"/>
  <c r="N225" i="29" s="1"/>
  <c r="K226" i="29"/>
  <c r="L226" i="29" s="1"/>
  <c r="M226" i="29" s="1"/>
  <c r="N226" i="29" s="1"/>
  <c r="K227" i="29"/>
  <c r="L227" i="29" s="1"/>
  <c r="M227" i="29" s="1"/>
  <c r="N227" i="29" s="1"/>
  <c r="K228" i="29"/>
  <c r="L228" i="29" s="1"/>
  <c r="M228" i="29" s="1"/>
  <c r="N228" i="29" s="1"/>
  <c r="K229" i="29"/>
  <c r="L229" i="29"/>
  <c r="M229" i="29" s="1"/>
  <c r="N229" i="29" s="1"/>
  <c r="K230" i="29"/>
  <c r="L230" i="29" s="1"/>
  <c r="M230" i="29" s="1"/>
  <c r="N230" i="29" s="1"/>
  <c r="K231" i="29"/>
  <c r="L231" i="29" s="1"/>
  <c r="M231" i="29" s="1"/>
  <c r="N231" i="29" s="1"/>
  <c r="K232" i="29"/>
  <c r="L232" i="29" s="1"/>
  <c r="M232" i="29" s="1"/>
  <c r="N232" i="29" s="1"/>
  <c r="K233" i="29"/>
  <c r="L233" i="29" s="1"/>
  <c r="M233" i="29" s="1"/>
  <c r="N233" i="29" s="1"/>
  <c r="K234" i="29"/>
  <c r="L234" i="29"/>
  <c r="M234" i="29" s="1"/>
  <c r="N234" i="29" s="1"/>
  <c r="K235" i="29"/>
  <c r="L235" i="29" s="1"/>
  <c r="M235" i="29" s="1"/>
  <c r="N235" i="29"/>
  <c r="K236" i="29"/>
  <c r="L236" i="29" s="1"/>
  <c r="M236" i="29" s="1"/>
  <c r="N236" i="29" s="1"/>
  <c r="K237" i="29"/>
  <c r="L237" i="29" s="1"/>
  <c r="M237" i="29" s="1"/>
  <c r="N237" i="29" s="1"/>
  <c r="K238" i="29"/>
  <c r="L238" i="29" s="1"/>
  <c r="M238" i="29" s="1"/>
  <c r="N238" i="29" s="1"/>
  <c r="K239" i="29"/>
  <c r="L239" i="29" s="1"/>
  <c r="M239" i="29" s="1"/>
  <c r="N239" i="29" s="1"/>
  <c r="K240" i="29"/>
  <c r="L240" i="29" s="1"/>
  <c r="M240" i="29" s="1"/>
  <c r="N240" i="29" s="1"/>
  <c r="K241" i="29"/>
  <c r="L241" i="29" s="1"/>
  <c r="M241" i="29" s="1"/>
  <c r="N241" i="29" s="1"/>
  <c r="K242" i="29"/>
  <c r="L242" i="29" s="1"/>
  <c r="M242" i="29" s="1"/>
  <c r="N242" i="29" s="1"/>
  <c r="K243" i="29"/>
  <c r="L243" i="29" s="1"/>
  <c r="M243" i="29" s="1"/>
  <c r="N243" i="29"/>
  <c r="K244" i="29"/>
  <c r="L244" i="29" s="1"/>
  <c r="M244" i="29" s="1"/>
  <c r="N244" i="29" s="1"/>
  <c r="K245" i="29"/>
  <c r="L245" i="29" s="1"/>
  <c r="M245" i="29" s="1"/>
  <c r="N245" i="29" s="1"/>
  <c r="K246" i="29"/>
  <c r="L246" i="29" s="1"/>
  <c r="M246" i="29" s="1"/>
  <c r="N246" i="29" s="1"/>
  <c r="K247" i="29"/>
  <c r="L247" i="29" s="1"/>
  <c r="M247" i="29" s="1"/>
  <c r="N247" i="29"/>
  <c r="K248" i="29"/>
  <c r="L248" i="29" s="1"/>
  <c r="M248" i="29" s="1"/>
  <c r="N248" i="29" s="1"/>
  <c r="K249" i="29"/>
  <c r="L249" i="29" s="1"/>
  <c r="M249" i="29" s="1"/>
  <c r="N249" i="29"/>
  <c r="K250" i="29"/>
  <c r="L250" i="29" s="1"/>
  <c r="M250" i="29" s="1"/>
  <c r="N250" i="29" s="1"/>
  <c r="K251" i="29"/>
  <c r="L251" i="29" s="1"/>
  <c r="M251" i="29" s="1"/>
  <c r="N251" i="29"/>
  <c r="K252" i="29"/>
  <c r="L252" i="29" s="1"/>
  <c r="M252" i="29" s="1"/>
  <c r="N252" i="29" s="1"/>
  <c r="K253" i="29"/>
  <c r="L253" i="29" s="1"/>
  <c r="M253" i="29" s="1"/>
  <c r="N253" i="29" s="1"/>
  <c r="K254" i="29"/>
  <c r="L254" i="29" s="1"/>
  <c r="M254" i="29" s="1"/>
  <c r="N254" i="29" s="1"/>
  <c r="K255" i="29"/>
  <c r="L255" i="29" s="1"/>
  <c r="M255" i="29" s="1"/>
  <c r="N255" i="29" s="1"/>
  <c r="K256" i="29"/>
  <c r="L256" i="29" s="1"/>
  <c r="M256" i="29" s="1"/>
  <c r="N256" i="29" s="1"/>
  <c r="K257" i="29"/>
  <c r="L257" i="29" s="1"/>
  <c r="M257" i="29" s="1"/>
  <c r="N257" i="29" s="1"/>
  <c r="K258" i="29"/>
  <c r="L258" i="29" s="1"/>
  <c r="M258" i="29" s="1"/>
  <c r="N258" i="29" s="1"/>
  <c r="K259" i="29"/>
  <c r="L259" i="29" s="1"/>
  <c r="M259" i="29" s="1"/>
  <c r="N259" i="29"/>
  <c r="K260" i="29"/>
  <c r="L260" i="29" s="1"/>
  <c r="M260" i="29" s="1"/>
  <c r="N260" i="29" s="1"/>
  <c r="K261" i="29"/>
  <c r="L261" i="29" s="1"/>
  <c r="M261" i="29" s="1"/>
  <c r="N261" i="29" s="1"/>
  <c r="K262" i="29"/>
  <c r="L262" i="29" s="1"/>
  <c r="M262" i="29" s="1"/>
  <c r="N262" i="29" s="1"/>
  <c r="K263" i="29"/>
  <c r="L263" i="29" s="1"/>
  <c r="M263" i="29" s="1"/>
  <c r="N263" i="29"/>
  <c r="K264" i="29"/>
  <c r="L264" i="29" s="1"/>
  <c r="M264" i="29" s="1"/>
  <c r="N264" i="29" s="1"/>
  <c r="K265" i="29"/>
  <c r="L265" i="29" s="1"/>
  <c r="M265" i="29" s="1"/>
  <c r="N265" i="29"/>
  <c r="K266" i="29"/>
  <c r="L266" i="29" s="1"/>
  <c r="M266" i="29" s="1"/>
  <c r="N266" i="29" s="1"/>
  <c r="K267" i="29"/>
  <c r="L267" i="29" s="1"/>
  <c r="M267" i="29" s="1"/>
  <c r="N267" i="29"/>
  <c r="K268" i="29"/>
  <c r="L268" i="29" s="1"/>
  <c r="M268" i="29" s="1"/>
  <c r="N268" i="29" s="1"/>
  <c r="K269" i="29"/>
  <c r="L269" i="29" s="1"/>
  <c r="M269" i="29" s="1"/>
  <c r="N269" i="29" s="1"/>
  <c r="K270" i="29"/>
  <c r="L270" i="29" s="1"/>
  <c r="M270" i="29" s="1"/>
  <c r="N270" i="29" s="1"/>
  <c r="K271" i="29"/>
  <c r="L271" i="29" s="1"/>
  <c r="M271" i="29" s="1"/>
  <c r="N271" i="29" s="1"/>
  <c r="K272" i="29"/>
  <c r="L272" i="29" s="1"/>
  <c r="M272" i="29" s="1"/>
  <c r="N272" i="29" s="1"/>
  <c r="K273" i="29"/>
  <c r="L273" i="29" s="1"/>
  <c r="M273" i="29" s="1"/>
  <c r="N273" i="29" s="1"/>
  <c r="K274" i="29"/>
  <c r="L274" i="29" s="1"/>
  <c r="M274" i="29" s="1"/>
  <c r="N274" i="29" s="1"/>
  <c r="K275" i="29"/>
  <c r="L275" i="29" s="1"/>
  <c r="M275" i="29" s="1"/>
  <c r="N275" i="29"/>
  <c r="K276" i="29"/>
  <c r="L276" i="29" s="1"/>
  <c r="M276" i="29" s="1"/>
  <c r="N276" i="29" s="1"/>
  <c r="K277" i="29"/>
  <c r="L277" i="29" s="1"/>
  <c r="M277" i="29" s="1"/>
  <c r="N277" i="29" s="1"/>
  <c r="K278" i="29"/>
  <c r="L278" i="29" s="1"/>
  <c r="M278" i="29" s="1"/>
  <c r="N278" i="29" s="1"/>
  <c r="K279" i="29"/>
  <c r="L279" i="29" s="1"/>
  <c r="M279" i="29" s="1"/>
  <c r="N279" i="29"/>
  <c r="K280" i="29"/>
  <c r="L280" i="29" s="1"/>
  <c r="M280" i="29" s="1"/>
  <c r="N280" i="29" s="1"/>
  <c r="K281" i="29"/>
  <c r="L281" i="29" s="1"/>
  <c r="M281" i="29" s="1"/>
  <c r="N281" i="29"/>
  <c r="K282" i="29"/>
  <c r="L282" i="29" s="1"/>
  <c r="M282" i="29" s="1"/>
  <c r="N282" i="29" s="1"/>
  <c r="K283" i="29"/>
  <c r="L283" i="29" s="1"/>
  <c r="M283" i="29" s="1"/>
  <c r="N283" i="29"/>
  <c r="K284" i="29"/>
  <c r="L284" i="29" s="1"/>
  <c r="M284" i="29" s="1"/>
  <c r="N284" i="29" s="1"/>
  <c r="K285" i="29"/>
  <c r="L285" i="29" s="1"/>
  <c r="M285" i="29" s="1"/>
  <c r="N285" i="29" s="1"/>
  <c r="K286" i="29"/>
  <c r="L286" i="29" s="1"/>
  <c r="M286" i="29" s="1"/>
  <c r="N286" i="29" s="1"/>
  <c r="K287" i="29"/>
  <c r="L287" i="29" s="1"/>
  <c r="M287" i="29" s="1"/>
  <c r="N287" i="29" s="1"/>
  <c r="K288" i="29"/>
  <c r="L288" i="29" s="1"/>
  <c r="M288" i="29" s="1"/>
  <c r="N288" i="29" s="1"/>
  <c r="K289" i="29"/>
  <c r="L289" i="29" s="1"/>
  <c r="M289" i="29" s="1"/>
  <c r="N289" i="29" s="1"/>
  <c r="K290" i="29"/>
  <c r="L290" i="29" s="1"/>
  <c r="M290" i="29" s="1"/>
  <c r="N290" i="29" s="1"/>
  <c r="K291" i="29"/>
  <c r="L291" i="29" s="1"/>
  <c r="M291" i="29" s="1"/>
  <c r="N291" i="29"/>
  <c r="K292" i="29"/>
  <c r="L292" i="29" s="1"/>
  <c r="M292" i="29" s="1"/>
  <c r="N292" i="29" s="1"/>
  <c r="K293" i="29"/>
  <c r="L293" i="29" s="1"/>
  <c r="M293" i="29" s="1"/>
  <c r="N293" i="29" s="1"/>
  <c r="K294" i="29"/>
  <c r="L294" i="29" s="1"/>
  <c r="M294" i="29" s="1"/>
  <c r="N294" i="29" s="1"/>
  <c r="K295" i="29"/>
  <c r="L295" i="29" s="1"/>
  <c r="M295" i="29" s="1"/>
  <c r="N295" i="29"/>
  <c r="K296" i="29"/>
  <c r="L296" i="29" s="1"/>
  <c r="M296" i="29" s="1"/>
  <c r="N296" i="29" s="1"/>
  <c r="K297" i="29"/>
  <c r="L297" i="29" s="1"/>
  <c r="M297" i="29" s="1"/>
  <c r="N297" i="29"/>
  <c r="K298" i="29"/>
  <c r="L298" i="29" s="1"/>
  <c r="M298" i="29" s="1"/>
  <c r="N298" i="29" s="1"/>
  <c r="K299" i="29"/>
  <c r="L299" i="29" s="1"/>
  <c r="M299" i="29" s="1"/>
  <c r="N299" i="29"/>
  <c r="K300" i="29"/>
  <c r="L300" i="29" s="1"/>
  <c r="M300" i="29" s="1"/>
  <c r="N300" i="29" s="1"/>
  <c r="K301" i="29"/>
  <c r="L301" i="29" s="1"/>
  <c r="M301" i="29" s="1"/>
  <c r="N301" i="29" s="1"/>
  <c r="K302" i="29"/>
  <c r="L302" i="29" s="1"/>
  <c r="M302" i="29" s="1"/>
  <c r="N302" i="29" s="1"/>
  <c r="K303" i="29"/>
  <c r="L303" i="29" s="1"/>
  <c r="M303" i="29" s="1"/>
  <c r="N303" i="29" s="1"/>
  <c r="K304" i="29"/>
  <c r="L304" i="29" s="1"/>
  <c r="M304" i="29" s="1"/>
  <c r="N304" i="29" s="1"/>
  <c r="K305" i="29"/>
  <c r="L305" i="29" s="1"/>
  <c r="M305" i="29" s="1"/>
  <c r="N305" i="29" s="1"/>
  <c r="K306" i="29"/>
  <c r="L306" i="29" s="1"/>
  <c r="M306" i="29" s="1"/>
  <c r="N306" i="29" s="1"/>
  <c r="K307" i="29"/>
  <c r="L307" i="29" s="1"/>
  <c r="M307" i="29" s="1"/>
  <c r="N307" i="29"/>
  <c r="K308" i="29"/>
  <c r="L308" i="29" s="1"/>
  <c r="M308" i="29" s="1"/>
  <c r="N308" i="29" s="1"/>
  <c r="K309" i="29"/>
  <c r="L309" i="29" s="1"/>
  <c r="M309" i="29" s="1"/>
  <c r="N309" i="29" s="1"/>
  <c r="K310" i="29"/>
  <c r="L310" i="29" s="1"/>
  <c r="M310" i="29" s="1"/>
  <c r="N310" i="29" s="1"/>
  <c r="K311" i="29"/>
  <c r="L311" i="29" s="1"/>
  <c r="M311" i="29" s="1"/>
  <c r="N311" i="29"/>
  <c r="K312" i="29"/>
  <c r="L312" i="29" s="1"/>
  <c r="M312" i="29" s="1"/>
  <c r="N312" i="29" s="1"/>
  <c r="K313" i="29"/>
  <c r="L313" i="29" s="1"/>
  <c r="M313" i="29" s="1"/>
  <c r="N313" i="29"/>
  <c r="K314" i="29"/>
  <c r="L314" i="29" s="1"/>
  <c r="M314" i="29" s="1"/>
  <c r="N314" i="29" s="1"/>
  <c r="K315" i="29"/>
  <c r="L315" i="29" s="1"/>
  <c r="M315" i="29" s="1"/>
  <c r="K316" i="29"/>
  <c r="L316" i="29" s="1"/>
  <c r="M316" i="29" s="1"/>
  <c r="N316" i="29" s="1"/>
  <c r="K317" i="29"/>
  <c r="L317" i="29" s="1"/>
  <c r="M317" i="29" s="1"/>
  <c r="N317" i="29"/>
  <c r="K318" i="29"/>
  <c r="L318" i="29" s="1"/>
  <c r="M318" i="29" s="1"/>
  <c r="N318" i="29" s="1"/>
  <c r="K319" i="29"/>
  <c r="L319" i="29" s="1"/>
  <c r="M319" i="29" s="1"/>
  <c r="N319" i="29"/>
  <c r="K320" i="29"/>
  <c r="L320" i="29" s="1"/>
  <c r="M320" i="29" s="1"/>
  <c r="N320" i="29" s="1"/>
  <c r="K321" i="29"/>
  <c r="L321" i="29" s="1"/>
  <c r="M321" i="29" s="1"/>
  <c r="N321" i="29"/>
  <c r="K322" i="29"/>
  <c r="L322" i="29" s="1"/>
  <c r="M322" i="29" s="1"/>
  <c r="N322" i="29" s="1"/>
  <c r="K323" i="29"/>
  <c r="L323" i="29" s="1"/>
  <c r="M323" i="29" s="1"/>
  <c r="N323" i="29" s="1"/>
  <c r="K324" i="29"/>
  <c r="L324" i="29" s="1"/>
  <c r="M324" i="29" s="1"/>
  <c r="N324" i="29" s="1"/>
  <c r="K325" i="29"/>
  <c r="L325" i="29" s="1"/>
  <c r="M325" i="29" s="1"/>
  <c r="N325" i="29" s="1"/>
  <c r="K326" i="29"/>
  <c r="L326" i="29" s="1"/>
  <c r="M326" i="29" s="1"/>
  <c r="N326" i="29" s="1"/>
  <c r="K327" i="29"/>
  <c r="L327" i="29" s="1"/>
  <c r="M327" i="29" s="1"/>
  <c r="N327" i="29" s="1"/>
  <c r="K328" i="29"/>
  <c r="L328" i="29" s="1"/>
  <c r="M328" i="29" s="1"/>
  <c r="N328" i="29" s="1"/>
  <c r="K329" i="29"/>
  <c r="L329" i="29" s="1"/>
  <c r="M329" i="29" s="1"/>
  <c r="N329" i="29"/>
  <c r="K330" i="29"/>
  <c r="L330" i="29" s="1"/>
  <c r="M330" i="29" s="1"/>
  <c r="N330" i="29" s="1"/>
  <c r="K331" i="29"/>
  <c r="L331" i="29" s="1"/>
  <c r="M331" i="29" s="1"/>
  <c r="N331" i="29" s="1"/>
  <c r="K332" i="29"/>
  <c r="L332" i="29" s="1"/>
  <c r="M332" i="29" s="1"/>
  <c r="N332" i="29" s="1"/>
  <c r="K333" i="29"/>
  <c r="L333" i="29" s="1"/>
  <c r="M333" i="29" s="1"/>
  <c r="N333" i="29"/>
  <c r="K334" i="29"/>
  <c r="L334" i="29" s="1"/>
  <c r="M334" i="29" s="1"/>
  <c r="N334" i="29" s="1"/>
  <c r="K335" i="29"/>
  <c r="L335" i="29" s="1"/>
  <c r="M335" i="29" s="1"/>
  <c r="N335" i="29"/>
  <c r="K336" i="29"/>
  <c r="L336" i="29" s="1"/>
  <c r="M336" i="29" s="1"/>
  <c r="N336" i="29" s="1"/>
  <c r="K337" i="29"/>
  <c r="L337" i="29" s="1"/>
  <c r="M337" i="29" s="1"/>
  <c r="N337" i="29"/>
  <c r="K338" i="29"/>
  <c r="L338" i="29" s="1"/>
  <c r="M338" i="29" s="1"/>
  <c r="N338" i="29" s="1"/>
  <c r="K339" i="29"/>
  <c r="L339" i="29" s="1"/>
  <c r="M339" i="29" s="1"/>
  <c r="N339" i="29" s="1"/>
  <c r="K340" i="29"/>
  <c r="L340" i="29" s="1"/>
  <c r="M340" i="29" s="1"/>
  <c r="N340" i="29" s="1"/>
  <c r="K341" i="29"/>
  <c r="L341" i="29" s="1"/>
  <c r="M341" i="29" s="1"/>
  <c r="N341" i="29" s="1"/>
  <c r="K342" i="29"/>
  <c r="L342" i="29" s="1"/>
  <c r="M342" i="29" s="1"/>
  <c r="N342" i="29" s="1"/>
  <c r="K343" i="29"/>
  <c r="L343" i="29" s="1"/>
  <c r="M343" i="29" s="1"/>
  <c r="N343" i="29" s="1"/>
  <c r="K344" i="29"/>
  <c r="L344" i="29" s="1"/>
  <c r="M344" i="29" s="1"/>
  <c r="N344" i="29" s="1"/>
  <c r="K345" i="29"/>
  <c r="L345" i="29" s="1"/>
  <c r="M345" i="29" s="1"/>
  <c r="N345" i="29"/>
  <c r="K346" i="29"/>
  <c r="L346" i="29" s="1"/>
  <c r="M346" i="29" s="1"/>
  <c r="N346" i="29" s="1"/>
  <c r="K347" i="29"/>
  <c r="L347" i="29" s="1"/>
  <c r="M347" i="29" s="1"/>
  <c r="N347" i="29" s="1"/>
  <c r="K348" i="29"/>
  <c r="L348" i="29" s="1"/>
  <c r="M348" i="29" s="1"/>
  <c r="N348" i="29" s="1"/>
  <c r="K349" i="29"/>
  <c r="L349" i="29" s="1"/>
  <c r="M349" i="29" s="1"/>
  <c r="N349" i="29"/>
  <c r="K350" i="29"/>
  <c r="L350" i="29" s="1"/>
  <c r="M350" i="29" s="1"/>
  <c r="N350" i="29" s="1"/>
  <c r="K351" i="29"/>
  <c r="L351" i="29" s="1"/>
  <c r="M351" i="29" s="1"/>
  <c r="N351" i="29"/>
  <c r="K352" i="29"/>
  <c r="L352" i="29" s="1"/>
  <c r="M352" i="29" s="1"/>
  <c r="N352" i="29" s="1"/>
  <c r="K353" i="29"/>
  <c r="L353" i="29" s="1"/>
  <c r="M353" i="29" s="1"/>
  <c r="N353" i="29"/>
  <c r="K354" i="29"/>
  <c r="L354" i="29" s="1"/>
  <c r="M354" i="29" s="1"/>
  <c r="N354" i="29" s="1"/>
  <c r="K355" i="29"/>
  <c r="L355" i="29" s="1"/>
  <c r="M355" i="29" s="1"/>
  <c r="N355" i="29" s="1"/>
  <c r="K356" i="29"/>
  <c r="L356" i="29" s="1"/>
  <c r="M356" i="29" s="1"/>
  <c r="N356" i="29" s="1"/>
  <c r="K357" i="29"/>
  <c r="L357" i="29" s="1"/>
  <c r="M357" i="29" s="1"/>
  <c r="N357" i="29" s="1"/>
  <c r="K358" i="29"/>
  <c r="L358" i="29" s="1"/>
  <c r="M358" i="29" s="1"/>
  <c r="N358" i="29" s="1"/>
  <c r="K359" i="29"/>
  <c r="L359" i="29" s="1"/>
  <c r="M359" i="29" s="1"/>
  <c r="N359" i="29" s="1"/>
  <c r="K360" i="29"/>
  <c r="L360" i="29" s="1"/>
  <c r="M360" i="29" s="1"/>
  <c r="N360" i="29" s="1"/>
  <c r="K361" i="29"/>
  <c r="L361" i="29" s="1"/>
  <c r="M361" i="29" s="1"/>
  <c r="N361" i="29"/>
  <c r="K362" i="29"/>
  <c r="L362" i="29" s="1"/>
  <c r="M362" i="29" s="1"/>
  <c r="K363" i="29"/>
  <c r="L363" i="29" s="1"/>
  <c r="M363" i="29" s="1"/>
  <c r="N363" i="29" s="1"/>
  <c r="K364" i="29"/>
  <c r="L364" i="29" s="1"/>
  <c r="M364" i="29" s="1"/>
  <c r="N364" i="29" s="1"/>
  <c r="K365" i="29"/>
  <c r="L365" i="29" s="1"/>
  <c r="M365" i="29" s="1"/>
  <c r="N365" i="29"/>
  <c r="K366" i="29"/>
  <c r="L366" i="29" s="1"/>
  <c r="M366" i="29" s="1"/>
  <c r="N366" i="29" s="1"/>
  <c r="K367" i="29"/>
  <c r="L367" i="29" s="1"/>
  <c r="M367" i="29" s="1"/>
  <c r="N367" i="29"/>
  <c r="K368" i="29"/>
  <c r="L368" i="29" s="1"/>
  <c r="M368" i="29" s="1"/>
  <c r="K369" i="29"/>
  <c r="L369" i="29" s="1"/>
  <c r="M369" i="29" s="1"/>
  <c r="N369" i="29"/>
  <c r="K370" i="29"/>
  <c r="L370" i="29" s="1"/>
  <c r="M370" i="29" s="1"/>
  <c r="N370" i="29" s="1"/>
  <c r="K371" i="29"/>
  <c r="L371" i="29" s="1"/>
  <c r="M371" i="29" s="1"/>
  <c r="N371" i="29" s="1"/>
  <c r="K372" i="29"/>
  <c r="L372" i="29" s="1"/>
  <c r="M372" i="29" s="1"/>
  <c r="N372" i="29" s="1"/>
  <c r="K373" i="29"/>
  <c r="L373" i="29" s="1"/>
  <c r="M373" i="29" s="1"/>
  <c r="N373" i="29" s="1"/>
  <c r="K374" i="29"/>
  <c r="L374" i="29" s="1"/>
  <c r="M374" i="29" s="1"/>
  <c r="N374" i="29" s="1"/>
  <c r="K375" i="29"/>
  <c r="L375" i="29" s="1"/>
  <c r="M375" i="29" s="1"/>
  <c r="N375" i="29" s="1"/>
  <c r="K376" i="29"/>
  <c r="L376" i="29" s="1"/>
  <c r="M376" i="29" s="1"/>
  <c r="N376" i="29" s="1"/>
  <c r="K377" i="29"/>
  <c r="L377" i="29" s="1"/>
  <c r="M377" i="29" s="1"/>
  <c r="N377" i="29"/>
  <c r="K378" i="29"/>
  <c r="L378" i="29" s="1"/>
  <c r="M378" i="29" s="1"/>
  <c r="N378" i="29" s="1"/>
  <c r="K379" i="29"/>
  <c r="L379" i="29" s="1"/>
  <c r="M379" i="29" s="1"/>
  <c r="N379" i="29" s="1"/>
  <c r="K380" i="29"/>
  <c r="L380" i="29" s="1"/>
  <c r="M380" i="29" s="1"/>
  <c r="N380" i="29" s="1"/>
  <c r="K381" i="29"/>
  <c r="K382" i="29"/>
  <c r="L382" i="29" s="1"/>
  <c r="M382" i="29" s="1"/>
  <c r="N382" i="29" s="1"/>
  <c r="K383" i="29"/>
  <c r="L383" i="29" s="1"/>
  <c r="M383" i="29" s="1"/>
  <c r="N383" i="29"/>
  <c r="K384" i="29"/>
  <c r="L384" i="29" s="1"/>
  <c r="M384" i="29" s="1"/>
  <c r="N384" i="29" s="1"/>
  <c r="K385" i="29"/>
  <c r="L385" i="29" s="1"/>
  <c r="M385" i="29" s="1"/>
  <c r="N385" i="29" s="1"/>
  <c r="K386" i="29"/>
  <c r="L386" i="29" s="1"/>
  <c r="M386" i="29" s="1"/>
  <c r="N386" i="29" s="1"/>
  <c r="K387" i="29"/>
  <c r="L387" i="29" s="1"/>
  <c r="M387" i="29" s="1"/>
  <c r="N387" i="29"/>
  <c r="K388" i="29"/>
  <c r="L388" i="29" s="1"/>
  <c r="M388" i="29" s="1"/>
  <c r="N388" i="29" s="1"/>
  <c r="K389" i="29"/>
  <c r="L389" i="29" s="1"/>
  <c r="M389" i="29" s="1"/>
  <c r="N389" i="29"/>
  <c r="K390" i="29"/>
  <c r="L390" i="29" s="1"/>
  <c r="M390" i="29" s="1"/>
  <c r="K391" i="29"/>
  <c r="L391" i="29" s="1"/>
  <c r="M391" i="29" s="1"/>
  <c r="N391" i="29"/>
  <c r="K392" i="29"/>
  <c r="L392" i="29" s="1"/>
  <c r="M392" i="29" s="1"/>
  <c r="N392" i="29" s="1"/>
  <c r="K393" i="29"/>
  <c r="L393" i="29" s="1"/>
  <c r="M393" i="29" s="1"/>
  <c r="N393" i="29" s="1"/>
  <c r="K394" i="29"/>
  <c r="L394" i="29" s="1"/>
  <c r="M394" i="29" s="1"/>
  <c r="N394" i="29" s="1"/>
  <c r="K395" i="29"/>
  <c r="L395" i="29" s="1"/>
  <c r="M395" i="29" s="1"/>
  <c r="N395" i="29" s="1"/>
  <c r="K396" i="29"/>
  <c r="L396" i="29" s="1"/>
  <c r="M396" i="29" s="1"/>
  <c r="N396" i="29" s="1"/>
  <c r="K397" i="29"/>
  <c r="L397" i="29" s="1"/>
  <c r="M397" i="29" s="1"/>
  <c r="N397" i="29" s="1"/>
  <c r="K398" i="29"/>
  <c r="L398" i="29" s="1"/>
  <c r="M398" i="29" s="1"/>
  <c r="N398" i="29" s="1"/>
  <c r="K399" i="29"/>
  <c r="L399" i="29" s="1"/>
  <c r="M399" i="29" s="1"/>
  <c r="N399" i="29" s="1"/>
  <c r="K400" i="29"/>
  <c r="L400" i="29" s="1"/>
  <c r="M400" i="29" s="1"/>
  <c r="N400" i="29" s="1"/>
  <c r="K401" i="29"/>
  <c r="K402" i="29"/>
  <c r="L402" i="29" s="1"/>
  <c r="M402" i="29" s="1"/>
  <c r="K403" i="29"/>
  <c r="L403" i="29" s="1"/>
  <c r="M403" i="29" s="1"/>
  <c r="N403" i="29" s="1"/>
  <c r="K404" i="29"/>
  <c r="L404" i="29" s="1"/>
  <c r="M404" i="29" s="1"/>
  <c r="N404" i="29" s="1"/>
  <c r="K405" i="29"/>
  <c r="L405" i="29" s="1"/>
  <c r="M405" i="29"/>
  <c r="N405" i="29" s="1"/>
  <c r="K406" i="29"/>
  <c r="L406" i="29" s="1"/>
  <c r="K407" i="29"/>
  <c r="L407" i="29" s="1"/>
  <c r="M407" i="29" s="1"/>
  <c r="N407" i="29" s="1"/>
  <c r="K408" i="29"/>
  <c r="L408" i="29" s="1"/>
  <c r="M408" i="29"/>
  <c r="N408" i="29" s="1"/>
  <c r="K409" i="29"/>
  <c r="L409" i="29" s="1"/>
  <c r="M409" i="29"/>
  <c r="N409" i="29"/>
  <c r="K410" i="29"/>
  <c r="L410" i="29" s="1"/>
  <c r="M410" i="29" s="1"/>
  <c r="N410" i="29" s="1"/>
  <c r="K411" i="29"/>
  <c r="L411" i="29" s="1"/>
  <c r="M411" i="29" s="1"/>
  <c r="N411" i="29" s="1"/>
  <c r="K412" i="29"/>
  <c r="L412" i="29" s="1"/>
  <c r="M412" i="29" s="1"/>
  <c r="N412" i="29" s="1"/>
  <c r="K413" i="29"/>
  <c r="L413" i="29" s="1"/>
  <c r="M413" i="29" s="1"/>
  <c r="N413" i="29" s="1"/>
  <c r="K414" i="29"/>
  <c r="L414" i="29" s="1"/>
  <c r="M414" i="29" s="1"/>
  <c r="N414" i="29" s="1"/>
  <c r="K415" i="29"/>
  <c r="L415" i="29" s="1"/>
  <c r="M415" i="29" s="1"/>
  <c r="N415" i="29" s="1"/>
  <c r="K416" i="29"/>
  <c r="L416" i="29" s="1"/>
  <c r="M416" i="29"/>
  <c r="N416" i="29" s="1"/>
  <c r="K417" i="29"/>
  <c r="L417" i="29" s="1"/>
  <c r="M417" i="29"/>
  <c r="N417" i="29" s="1"/>
  <c r="K418" i="29"/>
  <c r="L418" i="29" s="1"/>
  <c r="M418" i="29" s="1"/>
  <c r="N418" i="29" s="1"/>
  <c r="K419" i="29"/>
  <c r="L419" i="29" s="1"/>
  <c r="M419" i="29" s="1"/>
  <c r="N419" i="29" s="1"/>
  <c r="K420" i="29"/>
  <c r="L420" i="29" s="1"/>
  <c r="M420" i="29" s="1"/>
  <c r="N420" i="29" s="1"/>
  <c r="K421" i="29"/>
  <c r="L421" i="29" s="1"/>
  <c r="M421" i="29" s="1"/>
  <c r="N421" i="29" s="1"/>
  <c r="K422" i="29"/>
  <c r="L422" i="29" s="1"/>
  <c r="M422" i="29" s="1"/>
  <c r="N422" i="29" s="1"/>
  <c r="K423" i="29"/>
  <c r="L423" i="29" s="1"/>
  <c r="M423" i="29" s="1"/>
  <c r="N423" i="29" s="1"/>
  <c r="K424" i="29"/>
  <c r="L424" i="29" s="1"/>
  <c r="M424" i="29" s="1"/>
  <c r="N424" i="29" s="1"/>
  <c r="K425" i="29"/>
  <c r="L425" i="29" s="1"/>
  <c r="M425" i="29"/>
  <c r="N425" i="29" s="1"/>
  <c r="K426" i="29"/>
  <c r="L426" i="29" s="1"/>
  <c r="M426" i="29" s="1"/>
  <c r="N426" i="29" s="1"/>
  <c r="K427" i="29"/>
  <c r="L427" i="29" s="1"/>
  <c r="M427" i="29" s="1"/>
  <c r="N427" i="29" s="1"/>
  <c r="K428" i="29"/>
  <c r="L428" i="29" s="1"/>
  <c r="M428" i="29"/>
  <c r="N428" i="29" s="1"/>
  <c r="K429" i="29"/>
  <c r="L429" i="29" s="1"/>
  <c r="M429" i="29" s="1"/>
  <c r="N429" i="29" s="1"/>
  <c r="K430" i="29"/>
  <c r="L430" i="29" s="1"/>
  <c r="M430" i="29" s="1"/>
  <c r="N430" i="29" s="1"/>
  <c r="K431" i="29"/>
  <c r="L431" i="29" s="1"/>
  <c r="M431" i="29" s="1"/>
  <c r="N431" i="29" s="1"/>
  <c r="K432" i="29"/>
  <c r="L432" i="29" s="1"/>
  <c r="M432" i="29"/>
  <c r="N432" i="29" s="1"/>
  <c r="K433" i="29"/>
  <c r="L433" i="29" s="1"/>
  <c r="M433" i="29" s="1"/>
  <c r="N433" i="29" s="1"/>
  <c r="K434" i="29"/>
  <c r="L434" i="29" s="1"/>
  <c r="M434" i="29" s="1"/>
  <c r="N434" i="29" s="1"/>
  <c r="K435" i="29"/>
  <c r="L435" i="29" s="1"/>
  <c r="M435" i="29" s="1"/>
  <c r="N435" i="29" s="1"/>
  <c r="K436" i="29"/>
  <c r="L436" i="29" s="1"/>
  <c r="M436" i="29" s="1"/>
  <c r="N436" i="29" s="1"/>
  <c r="K437" i="29"/>
  <c r="L437" i="29" s="1"/>
  <c r="M437" i="29"/>
  <c r="N437" i="29" s="1"/>
  <c r="K438" i="29"/>
  <c r="L438" i="29" s="1"/>
  <c r="M438" i="29" s="1"/>
  <c r="N438" i="29" s="1"/>
  <c r="K439" i="29"/>
  <c r="L439" i="29" s="1"/>
  <c r="M439" i="29" s="1"/>
  <c r="N439" i="29" s="1"/>
  <c r="K440" i="29"/>
  <c r="L440" i="29" s="1"/>
  <c r="M440" i="29"/>
  <c r="N440" i="29" s="1"/>
  <c r="K441" i="29"/>
  <c r="L441" i="29" s="1"/>
  <c r="K442" i="29"/>
  <c r="L442" i="29" s="1"/>
  <c r="M442" i="29" s="1"/>
  <c r="N442" i="29" s="1"/>
  <c r="K443" i="29"/>
  <c r="L443" i="29" s="1"/>
  <c r="M443" i="29" s="1"/>
  <c r="K444" i="29"/>
  <c r="L444" i="29" s="1"/>
  <c r="M444" i="29" s="1"/>
  <c r="N444" i="29" s="1"/>
  <c r="K445" i="29"/>
  <c r="L445" i="29" s="1"/>
  <c r="K446" i="29"/>
  <c r="L446" i="29" s="1"/>
  <c r="M446" i="29" s="1"/>
  <c r="N446" i="29" s="1"/>
  <c r="K447" i="29"/>
  <c r="L447" i="29" s="1"/>
  <c r="M447" i="29" s="1"/>
  <c r="N447" i="29" s="1"/>
  <c r="K448" i="29"/>
  <c r="L448" i="29" s="1"/>
  <c r="M448" i="29"/>
  <c r="N448" i="29" s="1"/>
  <c r="K449" i="29"/>
  <c r="L449" i="29" s="1"/>
  <c r="M449" i="29" s="1"/>
  <c r="N449" i="29" s="1"/>
  <c r="K450" i="29"/>
  <c r="L450" i="29" s="1"/>
  <c r="M450" i="29" s="1"/>
  <c r="N450" i="29" s="1"/>
  <c r="K451" i="29"/>
  <c r="L451" i="29" s="1"/>
  <c r="M451" i="29" s="1"/>
  <c r="N451" i="29" s="1"/>
  <c r="K452" i="29"/>
  <c r="L452" i="29" s="1"/>
  <c r="M452" i="29" s="1"/>
  <c r="N452" i="29" s="1"/>
  <c r="K453" i="29"/>
  <c r="L453" i="29" s="1"/>
  <c r="M453" i="29"/>
  <c r="N453" i="29" s="1"/>
  <c r="K454" i="29"/>
  <c r="L454" i="29" s="1"/>
  <c r="M454" i="29" s="1"/>
  <c r="N454" i="29" s="1"/>
  <c r="K455" i="29"/>
  <c r="L455" i="29" s="1"/>
  <c r="M455" i="29" s="1"/>
  <c r="N455" i="29" s="1"/>
  <c r="K456" i="29"/>
  <c r="L456" i="29" s="1"/>
  <c r="M456" i="29"/>
  <c r="N456" i="29" s="1"/>
  <c r="K457" i="29"/>
  <c r="L457" i="29" s="1"/>
  <c r="M457" i="29"/>
  <c r="N457" i="29"/>
  <c r="K458" i="29"/>
  <c r="L458" i="29" s="1"/>
  <c r="M458" i="29" s="1"/>
  <c r="N458" i="29" s="1"/>
  <c r="K459" i="29"/>
  <c r="L459" i="29" s="1"/>
  <c r="M459" i="29" s="1"/>
  <c r="N459" i="29" s="1"/>
  <c r="K460" i="29"/>
  <c r="L460" i="29" s="1"/>
  <c r="M460" i="29" s="1"/>
  <c r="N460" i="29" s="1"/>
  <c r="K461" i="29"/>
  <c r="L461" i="29" s="1"/>
  <c r="M461" i="29" s="1"/>
  <c r="N461" i="29" s="1"/>
  <c r="K462" i="29"/>
  <c r="L462" i="29" s="1"/>
  <c r="M462" i="29" s="1"/>
  <c r="N462" i="29" s="1"/>
  <c r="K463" i="29"/>
  <c r="L463" i="29" s="1"/>
  <c r="M463" i="29" s="1"/>
  <c r="N463" i="29" s="1"/>
  <c r="K464" i="29"/>
  <c r="L464" i="29" s="1"/>
  <c r="M464" i="29"/>
  <c r="N464" i="29" s="1"/>
  <c r="K465" i="29"/>
  <c r="L465" i="29" s="1"/>
  <c r="M465" i="29"/>
  <c r="N465" i="29" s="1"/>
  <c r="K466" i="29"/>
  <c r="L466" i="29" s="1"/>
  <c r="M466" i="29" s="1"/>
  <c r="N466" i="29" s="1"/>
  <c r="K467" i="29"/>
  <c r="L467" i="29" s="1"/>
  <c r="M467" i="29" s="1"/>
  <c r="N467" i="29" s="1"/>
  <c r="K468" i="29"/>
  <c r="L468" i="29" s="1"/>
  <c r="M468" i="29" s="1"/>
  <c r="N468" i="29" s="1"/>
  <c r="K469" i="29"/>
  <c r="L469" i="29" s="1"/>
  <c r="M469" i="29" s="1"/>
  <c r="N469" i="29" s="1"/>
  <c r="K470" i="29"/>
  <c r="L470" i="29" s="1"/>
  <c r="M470" i="29" s="1"/>
  <c r="N470" i="29" s="1"/>
  <c r="K471" i="29"/>
  <c r="L471" i="29" s="1"/>
  <c r="M471" i="29" s="1"/>
  <c r="N471" i="29" s="1"/>
  <c r="K472" i="29"/>
  <c r="L472" i="29" s="1"/>
  <c r="M472" i="29" s="1"/>
  <c r="N472" i="29" s="1"/>
  <c r="K473" i="29"/>
  <c r="L473" i="29"/>
  <c r="M473" i="29" s="1"/>
  <c r="N473" i="29" s="1"/>
  <c r="K474" i="29"/>
  <c r="L474" i="29"/>
  <c r="M474" i="29" s="1"/>
  <c r="N474" i="29" s="1"/>
  <c r="K475" i="29"/>
  <c r="L475" i="29"/>
  <c r="M475" i="29" s="1"/>
  <c r="N475" i="29" s="1"/>
  <c r="K476" i="29"/>
  <c r="L476" i="29" s="1"/>
  <c r="M476" i="29" s="1"/>
  <c r="N476" i="29" s="1"/>
  <c r="K477" i="29"/>
  <c r="L477" i="29"/>
  <c r="M477" i="29" s="1"/>
  <c r="N477" i="29" s="1"/>
  <c r="K478" i="29"/>
  <c r="L478" i="29"/>
  <c r="M478" i="29" s="1"/>
  <c r="N478" i="29" s="1"/>
  <c r="K479" i="29"/>
  <c r="L479" i="29"/>
  <c r="M479" i="29" s="1"/>
  <c r="N479" i="29" s="1"/>
  <c r="K480" i="29"/>
  <c r="L480" i="29" s="1"/>
  <c r="M480" i="29" s="1"/>
  <c r="N480" i="29" s="1"/>
  <c r="K481" i="29"/>
  <c r="L481" i="29"/>
  <c r="M481" i="29" s="1"/>
  <c r="N481" i="29" s="1"/>
  <c r="K482" i="29"/>
  <c r="L482" i="29"/>
  <c r="M482" i="29" s="1"/>
  <c r="N482" i="29" s="1"/>
  <c r="K483" i="29"/>
  <c r="L483" i="29"/>
  <c r="M483" i="29" s="1"/>
  <c r="N483" i="29" s="1"/>
  <c r="K484" i="29"/>
  <c r="L484" i="29" s="1"/>
  <c r="M484" i="29" s="1"/>
  <c r="N484" i="29" s="1"/>
  <c r="K485" i="29"/>
  <c r="L485" i="29"/>
  <c r="M485" i="29" s="1"/>
  <c r="N485" i="29" s="1"/>
  <c r="K486" i="29"/>
  <c r="L486" i="29"/>
  <c r="K487" i="29"/>
  <c r="L487" i="29"/>
  <c r="M487" i="29" s="1"/>
  <c r="N487" i="29" s="1"/>
  <c r="K488" i="29"/>
  <c r="L488" i="29" s="1"/>
  <c r="M488" i="29" s="1"/>
  <c r="N488" i="29" s="1"/>
  <c r="K489" i="29"/>
  <c r="L489" i="29"/>
  <c r="M489" i="29" s="1"/>
  <c r="N489" i="29" s="1"/>
  <c r="K490" i="29"/>
  <c r="L490" i="29"/>
  <c r="M490" i="29" s="1"/>
  <c r="N490" i="29" s="1"/>
  <c r="K491" i="29"/>
  <c r="L491" i="29"/>
  <c r="M491" i="29" s="1"/>
  <c r="N491" i="29" s="1"/>
  <c r="K492" i="29"/>
  <c r="L492" i="29" s="1"/>
  <c r="M492" i="29" s="1"/>
  <c r="N492" i="29" s="1"/>
  <c r="K493" i="29"/>
  <c r="L493" i="29"/>
  <c r="M493" i="29" s="1"/>
  <c r="N493" i="29" s="1"/>
  <c r="K494" i="29"/>
  <c r="L494" i="29"/>
  <c r="M494" i="29" s="1"/>
  <c r="N494" i="29" s="1"/>
  <c r="K495" i="29"/>
  <c r="L495" i="29"/>
  <c r="M495" i="29" s="1"/>
  <c r="N495" i="29" s="1"/>
  <c r="K496" i="29"/>
  <c r="L496" i="29" s="1"/>
  <c r="M496" i="29" s="1"/>
  <c r="N496" i="29" s="1"/>
  <c r="K497" i="29"/>
  <c r="L497" i="29"/>
  <c r="M497" i="29" s="1"/>
  <c r="N497" i="29" s="1"/>
  <c r="K498" i="29"/>
  <c r="L498" i="29"/>
  <c r="M498" i="29" s="1"/>
  <c r="N498" i="29" s="1"/>
  <c r="K499" i="29"/>
  <c r="L499" i="29"/>
  <c r="M499" i="29" s="1"/>
  <c r="N499" i="29" s="1"/>
  <c r="K500" i="29"/>
  <c r="L500" i="29" s="1"/>
  <c r="M500" i="29" s="1"/>
  <c r="N500" i="29" s="1"/>
  <c r="K501" i="29"/>
  <c r="L501" i="29"/>
  <c r="M501" i="29" s="1"/>
  <c r="N501" i="29" s="1"/>
  <c r="K502" i="29"/>
  <c r="L502" i="29"/>
  <c r="M502" i="29" s="1"/>
  <c r="N502" i="29" s="1"/>
  <c r="K503" i="29"/>
  <c r="L503" i="29"/>
  <c r="M503" i="29" s="1"/>
  <c r="N503" i="29" s="1"/>
  <c r="K504" i="29"/>
  <c r="L504" i="29" s="1"/>
  <c r="M504" i="29" s="1"/>
  <c r="N504" i="29" s="1"/>
  <c r="K505" i="29"/>
  <c r="L505" i="29"/>
  <c r="M505" i="29" s="1"/>
  <c r="N505" i="29" s="1"/>
  <c r="K506" i="29"/>
  <c r="L506" i="29"/>
  <c r="M506" i="29" s="1"/>
  <c r="N506" i="29" s="1"/>
  <c r="K507" i="29"/>
  <c r="L507" i="29"/>
  <c r="M507" i="29" s="1"/>
  <c r="N507" i="29" s="1"/>
  <c r="K508" i="29"/>
  <c r="L508" i="29" s="1"/>
  <c r="M508" i="29" s="1"/>
  <c r="N508" i="29" s="1"/>
  <c r="K509" i="29"/>
  <c r="L509" i="29"/>
  <c r="M509" i="29" s="1"/>
  <c r="N509" i="29" s="1"/>
  <c r="K510" i="29"/>
  <c r="L510" i="29"/>
  <c r="M510" i="29" s="1"/>
  <c r="N510" i="29" s="1"/>
  <c r="K511" i="29"/>
  <c r="L511" i="29"/>
  <c r="M511" i="29" s="1"/>
  <c r="N511" i="29" s="1"/>
  <c r="K512" i="29"/>
  <c r="L512" i="29" s="1"/>
  <c r="M512" i="29" s="1"/>
  <c r="N512" i="29" s="1"/>
  <c r="K513" i="29"/>
  <c r="L513" i="29"/>
  <c r="M513" i="29" s="1"/>
  <c r="N513" i="29" s="1"/>
  <c r="K514" i="29"/>
  <c r="L514" i="29"/>
  <c r="M514" i="29" s="1"/>
  <c r="N514" i="29" s="1"/>
  <c r="K515" i="29"/>
  <c r="L515" i="29"/>
  <c r="M515" i="29" s="1"/>
  <c r="N515" i="29" s="1"/>
  <c r="K516" i="29"/>
  <c r="L516" i="29" s="1"/>
  <c r="M516" i="29" s="1"/>
  <c r="N516" i="29" s="1"/>
  <c r="K517" i="29"/>
  <c r="L517" i="29"/>
  <c r="M517" i="29" s="1"/>
  <c r="N517" i="29" s="1"/>
  <c r="K518" i="29"/>
  <c r="L518" i="29"/>
  <c r="K519" i="29"/>
  <c r="L519" i="29"/>
  <c r="M519" i="29"/>
  <c r="N519" i="29" s="1"/>
  <c r="K520" i="29"/>
  <c r="L520" i="29" s="1"/>
  <c r="M520" i="29" s="1"/>
  <c r="N520" i="29" s="1"/>
  <c r="K521" i="29"/>
  <c r="L521" i="29" s="1"/>
  <c r="M521" i="29" s="1"/>
  <c r="N521" i="29" s="1"/>
  <c r="K522" i="29"/>
  <c r="L522" i="29"/>
  <c r="M522" i="29" s="1"/>
  <c r="N522" i="29" s="1"/>
  <c r="K523" i="29"/>
  <c r="L523" i="29" s="1"/>
  <c r="M523" i="29" s="1"/>
  <c r="N523" i="29" s="1"/>
  <c r="K524" i="29"/>
  <c r="L524" i="29" s="1"/>
  <c r="M524" i="29" s="1"/>
  <c r="N524" i="29" s="1"/>
  <c r="K525" i="29"/>
  <c r="L525" i="29" s="1"/>
  <c r="M525" i="29" s="1"/>
  <c r="N525" i="29" s="1"/>
  <c r="K526" i="29"/>
  <c r="L526" i="29" s="1"/>
  <c r="M526" i="29" s="1"/>
  <c r="N526" i="29" s="1"/>
  <c r="K527" i="29"/>
  <c r="L527" i="29"/>
  <c r="M527" i="29" s="1"/>
  <c r="N527" i="29" s="1"/>
  <c r="K528" i="29"/>
  <c r="L528" i="29" s="1"/>
  <c r="M528" i="29" s="1"/>
  <c r="N528" i="29" s="1"/>
  <c r="K529" i="29"/>
  <c r="L529" i="29"/>
  <c r="M529" i="29" s="1"/>
  <c r="N529" i="29" s="1"/>
  <c r="K530" i="29"/>
  <c r="L530" i="29"/>
  <c r="M530" i="29" s="1"/>
  <c r="N530" i="29" s="1"/>
  <c r="K531" i="29"/>
  <c r="L531" i="29"/>
  <c r="M531" i="29" s="1"/>
  <c r="K532" i="29"/>
  <c r="L532" i="29"/>
  <c r="M532" i="29" s="1"/>
  <c r="N532" i="29" s="1"/>
  <c r="K533" i="29"/>
  <c r="L533" i="29" s="1"/>
  <c r="M533" i="29" s="1"/>
  <c r="N533" i="29" s="1"/>
  <c r="K534" i="29"/>
  <c r="L534" i="29"/>
  <c r="M534" i="29" s="1"/>
  <c r="N534" i="29" s="1"/>
  <c r="K535" i="29"/>
  <c r="L535" i="29"/>
  <c r="M535" i="29"/>
  <c r="N535" i="29" s="1"/>
  <c r="K536" i="29"/>
  <c r="L536" i="29" s="1"/>
  <c r="M536" i="29" s="1"/>
  <c r="N536" i="29" s="1"/>
  <c r="K537" i="29"/>
  <c r="L537" i="29" s="1"/>
  <c r="M537" i="29" s="1"/>
  <c r="N537" i="29" s="1"/>
  <c r="K538" i="29"/>
  <c r="L538" i="29"/>
  <c r="M538" i="29" s="1"/>
  <c r="N538" i="29" s="1"/>
  <c r="K539" i="29"/>
  <c r="L539" i="29" s="1"/>
  <c r="M539" i="29" s="1"/>
  <c r="N539" i="29" s="1"/>
  <c r="K540" i="29"/>
  <c r="L540" i="29" s="1"/>
  <c r="M540" i="29" s="1"/>
  <c r="N540" i="29" s="1"/>
  <c r="K541" i="29"/>
  <c r="L541" i="29" s="1"/>
  <c r="M541" i="29" s="1"/>
  <c r="N541" i="29" s="1"/>
  <c r="K542" i="29"/>
  <c r="L542" i="29" s="1"/>
  <c r="M542" i="29" s="1"/>
  <c r="N542" i="29" s="1"/>
  <c r="K543" i="29"/>
  <c r="L543" i="29"/>
  <c r="M543" i="29" s="1"/>
  <c r="N543" i="29" s="1"/>
  <c r="K544" i="29"/>
  <c r="L544" i="29" s="1"/>
  <c r="M544" i="29" s="1"/>
  <c r="N544" i="29" s="1"/>
  <c r="K545" i="29"/>
  <c r="L545" i="29"/>
  <c r="M545" i="29" s="1"/>
  <c r="N545" i="29" s="1"/>
  <c r="K546" i="29"/>
  <c r="L546" i="29"/>
  <c r="M546" i="29" s="1"/>
  <c r="N546" i="29" s="1"/>
  <c r="K547" i="29"/>
  <c r="L547" i="29"/>
  <c r="M547" i="29" s="1"/>
  <c r="N547" i="29" s="1"/>
  <c r="K550" i="29"/>
  <c r="L550" i="29"/>
  <c r="M550" i="29" s="1"/>
  <c r="N550" i="29" s="1"/>
  <c r="K551" i="29"/>
  <c r="L551" i="29" s="1"/>
  <c r="M551" i="29" s="1"/>
  <c r="N551" i="29" s="1"/>
  <c r="K552" i="29"/>
  <c r="L552" i="29"/>
  <c r="M552" i="29" s="1"/>
  <c r="K553" i="29"/>
  <c r="L553" i="29"/>
  <c r="M553" i="29"/>
  <c r="N553" i="29" s="1"/>
  <c r="K554" i="29"/>
  <c r="L554" i="29" s="1"/>
  <c r="M554" i="29" s="1"/>
  <c r="N554" i="29" s="1"/>
  <c r="K555" i="29"/>
  <c r="L555" i="29" s="1"/>
  <c r="M555" i="29" s="1"/>
  <c r="N555" i="29" s="1"/>
  <c r="K556" i="29"/>
  <c r="L556" i="29"/>
  <c r="M556" i="29" s="1"/>
  <c r="K557" i="29"/>
  <c r="L557" i="29" s="1"/>
  <c r="M557" i="29" s="1"/>
  <c r="N557" i="29" s="1"/>
  <c r="K558" i="29"/>
  <c r="L558" i="29" s="1"/>
  <c r="M558" i="29" s="1"/>
  <c r="N558" i="29" s="1"/>
  <c r="K559" i="29"/>
  <c r="L559" i="29" s="1"/>
  <c r="M559" i="29" s="1"/>
  <c r="N559" i="29" s="1"/>
  <c r="K560" i="29"/>
  <c r="L560" i="29" s="1"/>
  <c r="M560" i="29" s="1"/>
  <c r="N560" i="29" s="1"/>
  <c r="K561" i="29"/>
  <c r="L561" i="29"/>
  <c r="M561" i="29" s="1"/>
  <c r="N561" i="29" s="1"/>
  <c r="K562" i="29"/>
  <c r="L562" i="29" s="1"/>
  <c r="M562" i="29" s="1"/>
  <c r="N562" i="29" s="1"/>
  <c r="K563" i="29"/>
  <c r="L563" i="29"/>
  <c r="M563" i="29" s="1"/>
  <c r="N563" i="29" s="1"/>
  <c r="K564" i="29"/>
  <c r="L564" i="29"/>
  <c r="M564" i="29" s="1"/>
  <c r="N564" i="29" s="1"/>
  <c r="K565" i="29"/>
  <c r="L565" i="29"/>
  <c r="M565" i="29" s="1"/>
  <c r="N565" i="29" s="1"/>
  <c r="K566" i="29"/>
  <c r="L566" i="29"/>
  <c r="M566" i="29" s="1"/>
  <c r="N566" i="29" s="1"/>
  <c r="K567" i="29"/>
  <c r="L567" i="29" s="1"/>
  <c r="M567" i="29" s="1"/>
  <c r="N567" i="29" s="1"/>
  <c r="K568" i="29"/>
  <c r="L568" i="29"/>
  <c r="M568" i="29" s="1"/>
  <c r="N568" i="29" s="1"/>
  <c r="K569" i="29"/>
  <c r="L569" i="29"/>
  <c r="M569" i="29"/>
  <c r="N569" i="29" s="1"/>
  <c r="K570" i="29"/>
  <c r="L570" i="29" s="1"/>
  <c r="M570" i="29" s="1"/>
  <c r="N570" i="29" s="1"/>
  <c r="K571" i="29"/>
  <c r="L571" i="29" s="1"/>
  <c r="M571" i="29" s="1"/>
  <c r="N571" i="29" s="1"/>
  <c r="K572" i="29"/>
  <c r="L572" i="29"/>
  <c r="M572" i="29" s="1"/>
  <c r="N572" i="29" s="1"/>
  <c r="K573" i="29"/>
  <c r="L573" i="29" s="1"/>
  <c r="M573" i="29" s="1"/>
  <c r="N573" i="29" s="1"/>
  <c r="K574" i="29"/>
  <c r="L574" i="29" s="1"/>
  <c r="M574" i="29" s="1"/>
  <c r="N574" i="29" s="1"/>
  <c r="K575" i="29"/>
  <c r="L575" i="29" s="1"/>
  <c r="M575" i="29" s="1"/>
  <c r="N575" i="29" s="1"/>
  <c r="K576" i="29"/>
  <c r="L576" i="29" s="1"/>
  <c r="M576" i="29" s="1"/>
  <c r="N576" i="29" s="1"/>
  <c r="K577" i="29"/>
  <c r="L577" i="29"/>
  <c r="M577" i="29" s="1"/>
  <c r="N577" i="29" s="1"/>
  <c r="K578" i="29"/>
  <c r="L578" i="29" s="1"/>
  <c r="K580" i="29"/>
  <c r="L580" i="29"/>
  <c r="M580" i="29" s="1"/>
  <c r="N580" i="29" s="1"/>
  <c r="K581" i="29"/>
  <c r="L581" i="29" s="1"/>
  <c r="M581" i="29" s="1"/>
  <c r="N581" i="29" s="1"/>
  <c r="K582" i="29"/>
  <c r="L582" i="29"/>
  <c r="M582" i="29" s="1"/>
  <c r="N582" i="29" s="1"/>
  <c r="K583" i="29"/>
  <c r="L583" i="29"/>
  <c r="M583" i="29"/>
  <c r="N583" i="29" s="1"/>
  <c r="K584" i="29"/>
  <c r="L584" i="29" s="1"/>
  <c r="M584" i="29" s="1"/>
  <c r="N584" i="29" s="1"/>
  <c r="K585" i="29"/>
  <c r="L585" i="29" s="1"/>
  <c r="M585" i="29" s="1"/>
  <c r="N585" i="29" s="1"/>
  <c r="K586" i="29"/>
  <c r="L586" i="29"/>
  <c r="M586" i="29" s="1"/>
  <c r="N586" i="29" s="1"/>
  <c r="K587" i="29"/>
  <c r="L587" i="29" s="1"/>
  <c r="M587" i="29" s="1"/>
  <c r="N587" i="29" s="1"/>
  <c r="K588" i="29"/>
  <c r="L588" i="29" s="1"/>
  <c r="M588" i="29" s="1"/>
  <c r="N588" i="29" s="1"/>
  <c r="K589" i="29"/>
  <c r="L589" i="29" s="1"/>
  <c r="M589" i="29" s="1"/>
  <c r="N589" i="29" s="1"/>
  <c r="K590" i="29"/>
  <c r="L590" i="29"/>
  <c r="M590" i="29" s="1"/>
  <c r="N590" i="29" s="1"/>
  <c r="K591" i="29"/>
  <c r="L591" i="29" s="1"/>
  <c r="M591" i="29" s="1"/>
  <c r="N591" i="29" s="1"/>
  <c r="K592" i="29"/>
  <c r="L592" i="29" s="1"/>
  <c r="M592" i="29" s="1"/>
  <c r="N592" i="29" s="1"/>
  <c r="K593" i="29"/>
  <c r="L593" i="29" s="1"/>
  <c r="M593" i="29" s="1"/>
  <c r="N593" i="29" s="1"/>
  <c r="K594" i="29"/>
  <c r="L594" i="29"/>
  <c r="M594" i="29" s="1"/>
  <c r="N594" i="29" s="1"/>
  <c r="K595" i="29"/>
  <c r="L595" i="29" s="1"/>
  <c r="M595" i="29" s="1"/>
  <c r="N595" i="29" s="1"/>
  <c r="K596" i="29"/>
  <c r="L596" i="29"/>
  <c r="K597" i="29"/>
  <c r="L597" i="29" s="1"/>
  <c r="M597" i="29" s="1"/>
  <c r="N597" i="29" s="1"/>
  <c r="K22" i="29"/>
  <c r="L22" i="29" s="1"/>
  <c r="M22" i="29" s="1"/>
  <c r="N22" i="29" s="1"/>
  <c r="E58" i="1"/>
  <c r="F58" i="1"/>
  <c r="D58" i="1"/>
  <c r="F8" i="25"/>
  <c r="L22" i="22" l="1"/>
  <c r="L54" i="22"/>
  <c r="I34" i="22"/>
  <c r="F14" i="22"/>
  <c r="F26" i="22"/>
  <c r="F46" i="22"/>
  <c r="S6" i="1"/>
  <c r="S38" i="1"/>
  <c r="S5" i="32"/>
  <c r="S6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37" i="32"/>
  <c r="S38" i="32"/>
  <c r="S39" i="32"/>
  <c r="S40" i="32"/>
  <c r="S41" i="32"/>
  <c r="S42" i="32"/>
  <c r="S43" i="32"/>
  <c r="S44" i="32"/>
  <c r="S45" i="32"/>
  <c r="S46" i="32"/>
  <c r="S47" i="32"/>
  <c r="S48" i="32"/>
  <c r="S49" i="32"/>
  <c r="S50" i="32"/>
  <c r="S51" i="32"/>
  <c r="S52" i="32"/>
  <c r="S53" i="32"/>
  <c r="S54" i="32"/>
  <c r="S55" i="32"/>
  <c r="S4" i="32"/>
  <c r="O40" i="1"/>
  <c r="F57" i="32"/>
  <c r="G57" i="32"/>
  <c r="H57" i="32"/>
  <c r="I57" i="32"/>
  <c r="J57" i="32"/>
  <c r="K57" i="32"/>
  <c r="E57" i="32"/>
  <c r="R5" i="32"/>
  <c r="M5" i="32"/>
  <c r="F5" i="22" s="1"/>
  <c r="N5" i="32"/>
  <c r="I5" i="22" s="1"/>
  <c r="O5" i="32"/>
  <c r="L5" i="22" s="1"/>
  <c r="P5" i="32"/>
  <c r="O5" i="22" s="1"/>
  <c r="R6" i="32"/>
  <c r="S7" i="1" s="1"/>
  <c r="M6" i="32"/>
  <c r="F6" i="22" s="1"/>
  <c r="N6" i="32"/>
  <c r="I6" i="22" s="1"/>
  <c r="O6" i="32"/>
  <c r="L6" i="22" s="1"/>
  <c r="P6" i="32"/>
  <c r="O6" i="22" s="1"/>
  <c r="R7" i="32"/>
  <c r="S8" i="1" s="1"/>
  <c r="M7" i="32"/>
  <c r="F7" i="22" s="1"/>
  <c r="N7" i="32"/>
  <c r="I7" i="22" s="1"/>
  <c r="O7" i="32"/>
  <c r="L7" i="22" s="1"/>
  <c r="P7" i="32"/>
  <c r="O7" i="22" s="1"/>
  <c r="R8" i="32"/>
  <c r="S9" i="1" s="1"/>
  <c r="M8" i="32"/>
  <c r="F8" i="22" s="1"/>
  <c r="N8" i="32"/>
  <c r="I8" i="22" s="1"/>
  <c r="O8" i="32"/>
  <c r="L8" i="22" s="1"/>
  <c r="P8" i="32"/>
  <c r="O8" i="22" s="1"/>
  <c r="R9" i="32"/>
  <c r="S10" i="1" s="1"/>
  <c r="M9" i="32"/>
  <c r="F9" i="22" s="1"/>
  <c r="N9" i="32"/>
  <c r="I9" i="22" s="1"/>
  <c r="O9" i="32"/>
  <c r="L9" i="22" s="1"/>
  <c r="P9" i="32"/>
  <c r="O9" i="22" s="1"/>
  <c r="R10" i="32"/>
  <c r="S11" i="1" s="1"/>
  <c r="M10" i="32"/>
  <c r="F10" i="22" s="1"/>
  <c r="N10" i="32"/>
  <c r="I10" i="22" s="1"/>
  <c r="O10" i="32"/>
  <c r="L10" i="22" s="1"/>
  <c r="P10" i="32"/>
  <c r="O10" i="22" s="1"/>
  <c r="R11" i="32"/>
  <c r="S12" i="1" s="1"/>
  <c r="M11" i="32"/>
  <c r="F11" i="22" s="1"/>
  <c r="N11" i="32"/>
  <c r="I11" i="22" s="1"/>
  <c r="O11" i="32"/>
  <c r="L11" i="22" s="1"/>
  <c r="P11" i="32"/>
  <c r="O11" i="22" s="1"/>
  <c r="R12" i="32"/>
  <c r="S13" i="1" s="1"/>
  <c r="M12" i="32"/>
  <c r="F12" i="22" s="1"/>
  <c r="N12" i="32"/>
  <c r="I12" i="22" s="1"/>
  <c r="O12" i="32"/>
  <c r="L12" i="22" s="1"/>
  <c r="P12" i="32"/>
  <c r="O12" i="22" s="1"/>
  <c r="R13" i="32"/>
  <c r="S14" i="1" s="1"/>
  <c r="M13" i="32"/>
  <c r="F13" i="22" s="1"/>
  <c r="N13" i="32"/>
  <c r="I13" i="22" s="1"/>
  <c r="O13" i="32"/>
  <c r="L13" i="22" s="1"/>
  <c r="P13" i="32"/>
  <c r="O13" i="22" s="1"/>
  <c r="R14" i="32"/>
  <c r="S15" i="1" s="1"/>
  <c r="M14" i="32"/>
  <c r="N14" i="32"/>
  <c r="I14" i="22" s="1"/>
  <c r="O14" i="32"/>
  <c r="L14" i="22" s="1"/>
  <c r="P14" i="32"/>
  <c r="O14" i="22" s="1"/>
  <c r="R15" i="32"/>
  <c r="S16" i="1" s="1"/>
  <c r="M15" i="32"/>
  <c r="F15" i="22" s="1"/>
  <c r="N15" i="32"/>
  <c r="I15" i="22" s="1"/>
  <c r="O15" i="32"/>
  <c r="L15" i="22" s="1"/>
  <c r="P15" i="32"/>
  <c r="O15" i="22" s="1"/>
  <c r="R16" i="32"/>
  <c r="S17" i="1" s="1"/>
  <c r="M16" i="32"/>
  <c r="F16" i="22" s="1"/>
  <c r="N16" i="32"/>
  <c r="I16" i="22" s="1"/>
  <c r="O16" i="32"/>
  <c r="L16" i="22" s="1"/>
  <c r="P16" i="32"/>
  <c r="O16" i="22" s="1"/>
  <c r="R17" i="32"/>
  <c r="S18" i="1" s="1"/>
  <c r="M17" i="32"/>
  <c r="F17" i="22" s="1"/>
  <c r="N17" i="32"/>
  <c r="I17" i="22" s="1"/>
  <c r="O17" i="32"/>
  <c r="L17" i="22" s="1"/>
  <c r="P17" i="32"/>
  <c r="O17" i="22" s="1"/>
  <c r="R18" i="32"/>
  <c r="S19" i="1" s="1"/>
  <c r="M18" i="32"/>
  <c r="F18" i="22" s="1"/>
  <c r="N18" i="32"/>
  <c r="I18" i="22" s="1"/>
  <c r="O18" i="32"/>
  <c r="L18" i="22" s="1"/>
  <c r="P18" i="32"/>
  <c r="O18" i="22" s="1"/>
  <c r="R19" i="32"/>
  <c r="S20" i="1" s="1"/>
  <c r="M19" i="32"/>
  <c r="F19" i="22" s="1"/>
  <c r="N19" i="32"/>
  <c r="I19" i="22" s="1"/>
  <c r="O19" i="32"/>
  <c r="L19" i="22" s="1"/>
  <c r="P19" i="32"/>
  <c r="O19" i="22" s="1"/>
  <c r="R20" i="32"/>
  <c r="S21" i="1" s="1"/>
  <c r="M20" i="32"/>
  <c r="F20" i="22" s="1"/>
  <c r="N20" i="32"/>
  <c r="I20" i="22" s="1"/>
  <c r="O20" i="32"/>
  <c r="L20" i="22" s="1"/>
  <c r="P20" i="32"/>
  <c r="O20" i="22" s="1"/>
  <c r="R21" i="32"/>
  <c r="S22" i="1" s="1"/>
  <c r="M21" i="32"/>
  <c r="F21" i="22" s="1"/>
  <c r="N21" i="32"/>
  <c r="I21" i="22" s="1"/>
  <c r="O21" i="32"/>
  <c r="L21" i="22" s="1"/>
  <c r="P21" i="32"/>
  <c r="O21" i="22" s="1"/>
  <c r="R22" i="32"/>
  <c r="S23" i="1" s="1"/>
  <c r="M22" i="32"/>
  <c r="F22" i="22" s="1"/>
  <c r="N22" i="32"/>
  <c r="I22" i="22" s="1"/>
  <c r="O22" i="32"/>
  <c r="P22" i="32"/>
  <c r="O22" i="22" s="1"/>
  <c r="R23" i="32"/>
  <c r="S24" i="1" s="1"/>
  <c r="M23" i="32"/>
  <c r="F23" i="22" s="1"/>
  <c r="N23" i="32"/>
  <c r="I23" i="22" s="1"/>
  <c r="O23" i="32"/>
  <c r="L23" i="22" s="1"/>
  <c r="P23" i="32"/>
  <c r="O23" i="22" s="1"/>
  <c r="R24" i="32"/>
  <c r="S25" i="1" s="1"/>
  <c r="M24" i="32"/>
  <c r="F24" i="22" s="1"/>
  <c r="N24" i="32"/>
  <c r="I24" i="22" s="1"/>
  <c r="O24" i="32"/>
  <c r="L24" i="22" s="1"/>
  <c r="P24" i="32"/>
  <c r="O24" i="22" s="1"/>
  <c r="R25" i="32"/>
  <c r="S26" i="1" s="1"/>
  <c r="M25" i="32"/>
  <c r="F25" i="22" s="1"/>
  <c r="N25" i="32"/>
  <c r="I25" i="22" s="1"/>
  <c r="O25" i="32"/>
  <c r="L25" i="22" s="1"/>
  <c r="P25" i="32"/>
  <c r="O25" i="22" s="1"/>
  <c r="R26" i="32"/>
  <c r="S27" i="1" s="1"/>
  <c r="M26" i="32"/>
  <c r="N26" i="32"/>
  <c r="I26" i="22" s="1"/>
  <c r="O26" i="32"/>
  <c r="L26" i="22" s="1"/>
  <c r="P26" i="32"/>
  <c r="O26" i="22" s="1"/>
  <c r="R27" i="32"/>
  <c r="S28" i="1" s="1"/>
  <c r="M27" i="32"/>
  <c r="F27" i="22" s="1"/>
  <c r="N27" i="32"/>
  <c r="I27" i="22" s="1"/>
  <c r="O27" i="32"/>
  <c r="L27" i="22" s="1"/>
  <c r="P27" i="32"/>
  <c r="O27" i="22" s="1"/>
  <c r="R28" i="32"/>
  <c r="S29" i="1" s="1"/>
  <c r="M28" i="32"/>
  <c r="F28" i="22" s="1"/>
  <c r="N28" i="32"/>
  <c r="I28" i="22" s="1"/>
  <c r="O28" i="32"/>
  <c r="L28" i="22" s="1"/>
  <c r="P28" i="32"/>
  <c r="O28" i="22" s="1"/>
  <c r="R29" i="32"/>
  <c r="S30" i="1" s="1"/>
  <c r="M29" i="32"/>
  <c r="F29" i="22" s="1"/>
  <c r="N29" i="32"/>
  <c r="I29" i="22" s="1"/>
  <c r="O29" i="32"/>
  <c r="L29" i="22" s="1"/>
  <c r="P29" i="32"/>
  <c r="O29" i="22" s="1"/>
  <c r="R30" i="32"/>
  <c r="S31" i="1" s="1"/>
  <c r="M30" i="32"/>
  <c r="F30" i="22" s="1"/>
  <c r="N30" i="32"/>
  <c r="I30" i="22" s="1"/>
  <c r="O30" i="32"/>
  <c r="L30" i="22" s="1"/>
  <c r="P30" i="32"/>
  <c r="O30" i="22" s="1"/>
  <c r="R31" i="32"/>
  <c r="S32" i="1" s="1"/>
  <c r="M31" i="32"/>
  <c r="F31" i="22" s="1"/>
  <c r="N31" i="32"/>
  <c r="I31" i="22" s="1"/>
  <c r="O31" i="32"/>
  <c r="L31" i="22" s="1"/>
  <c r="P31" i="32"/>
  <c r="O31" i="22" s="1"/>
  <c r="R32" i="32"/>
  <c r="S33" i="1" s="1"/>
  <c r="M32" i="32"/>
  <c r="F32" i="22" s="1"/>
  <c r="N32" i="32"/>
  <c r="I32" i="22" s="1"/>
  <c r="O32" i="32"/>
  <c r="L32" i="22" s="1"/>
  <c r="P32" i="32"/>
  <c r="O32" i="22" s="1"/>
  <c r="R33" i="32"/>
  <c r="S34" i="1" s="1"/>
  <c r="M33" i="32"/>
  <c r="F33" i="22" s="1"/>
  <c r="N33" i="32"/>
  <c r="I33" i="22" s="1"/>
  <c r="O33" i="32"/>
  <c r="L33" i="22" s="1"/>
  <c r="P33" i="32"/>
  <c r="O33" i="22" s="1"/>
  <c r="R34" i="32"/>
  <c r="S35" i="1" s="1"/>
  <c r="M34" i="32"/>
  <c r="F34" i="22" s="1"/>
  <c r="N34" i="32"/>
  <c r="O34" i="32"/>
  <c r="L34" i="22" s="1"/>
  <c r="P34" i="32"/>
  <c r="O34" i="22" s="1"/>
  <c r="R35" i="32"/>
  <c r="S36" i="1" s="1"/>
  <c r="M35" i="32"/>
  <c r="F35" i="22" s="1"/>
  <c r="N35" i="32"/>
  <c r="I35" i="22" s="1"/>
  <c r="O35" i="32"/>
  <c r="L35" i="22" s="1"/>
  <c r="P35" i="32"/>
  <c r="O35" i="22" s="1"/>
  <c r="R36" i="32"/>
  <c r="S37" i="1" s="1"/>
  <c r="M36" i="32"/>
  <c r="F36" i="22" s="1"/>
  <c r="N36" i="32"/>
  <c r="I36" i="22" s="1"/>
  <c r="O36" i="32"/>
  <c r="L36" i="22" s="1"/>
  <c r="P36" i="32"/>
  <c r="O36" i="22" s="1"/>
  <c r="R37" i="32"/>
  <c r="M37" i="32"/>
  <c r="F37" i="22" s="1"/>
  <c r="N37" i="32"/>
  <c r="I37" i="22" s="1"/>
  <c r="O37" i="32"/>
  <c r="L37" i="22" s="1"/>
  <c r="P37" i="32"/>
  <c r="O37" i="22" s="1"/>
  <c r="R38" i="32"/>
  <c r="S39" i="1" s="1"/>
  <c r="M38" i="32"/>
  <c r="F38" i="22" s="1"/>
  <c r="N38" i="32"/>
  <c r="I38" i="22" s="1"/>
  <c r="O38" i="32"/>
  <c r="L38" i="22" s="1"/>
  <c r="P38" i="32"/>
  <c r="O38" i="22" s="1"/>
  <c r="R39" i="32"/>
  <c r="S40" i="1" s="1"/>
  <c r="M39" i="32"/>
  <c r="F39" i="22" s="1"/>
  <c r="N39" i="32"/>
  <c r="I39" i="22" s="1"/>
  <c r="O39" i="32"/>
  <c r="L39" i="22" s="1"/>
  <c r="P39" i="32"/>
  <c r="O39" i="22" s="1"/>
  <c r="R40" i="32"/>
  <c r="S41" i="1" s="1"/>
  <c r="M40" i="32"/>
  <c r="F40" i="22" s="1"/>
  <c r="N40" i="32"/>
  <c r="I40" i="22" s="1"/>
  <c r="O40" i="32"/>
  <c r="L40" i="22" s="1"/>
  <c r="P40" i="32"/>
  <c r="O40" i="22" s="1"/>
  <c r="R41" i="32"/>
  <c r="S42" i="1" s="1"/>
  <c r="M41" i="32"/>
  <c r="F41" i="22" s="1"/>
  <c r="N41" i="32"/>
  <c r="I41" i="22" s="1"/>
  <c r="O41" i="32"/>
  <c r="L41" i="22" s="1"/>
  <c r="P41" i="32"/>
  <c r="O41" i="22" s="1"/>
  <c r="R42" i="32"/>
  <c r="S43" i="1" s="1"/>
  <c r="M42" i="32"/>
  <c r="F42" i="22" s="1"/>
  <c r="N42" i="32"/>
  <c r="I42" i="22" s="1"/>
  <c r="O42" i="32"/>
  <c r="L42" i="22" s="1"/>
  <c r="P42" i="32"/>
  <c r="O42" i="22" s="1"/>
  <c r="R43" i="32"/>
  <c r="S44" i="1" s="1"/>
  <c r="M43" i="32"/>
  <c r="F43" i="22" s="1"/>
  <c r="N43" i="32"/>
  <c r="I43" i="22" s="1"/>
  <c r="O43" i="32"/>
  <c r="L43" i="22" s="1"/>
  <c r="P43" i="32"/>
  <c r="O43" i="22" s="1"/>
  <c r="R44" i="32"/>
  <c r="S45" i="1" s="1"/>
  <c r="M44" i="32"/>
  <c r="F44" i="22" s="1"/>
  <c r="N44" i="32"/>
  <c r="I44" i="22" s="1"/>
  <c r="O44" i="32"/>
  <c r="L44" i="22" s="1"/>
  <c r="P44" i="32"/>
  <c r="O44" i="22" s="1"/>
  <c r="R45" i="32"/>
  <c r="S46" i="1" s="1"/>
  <c r="M45" i="32"/>
  <c r="F45" i="22" s="1"/>
  <c r="N45" i="32"/>
  <c r="I45" i="22" s="1"/>
  <c r="O45" i="32"/>
  <c r="L45" i="22" s="1"/>
  <c r="P45" i="32"/>
  <c r="O45" i="22" s="1"/>
  <c r="R46" i="32"/>
  <c r="S47" i="1" s="1"/>
  <c r="M46" i="32"/>
  <c r="N46" i="32"/>
  <c r="I46" i="22" s="1"/>
  <c r="O46" i="32"/>
  <c r="L46" i="22" s="1"/>
  <c r="P46" i="32"/>
  <c r="O46" i="22" s="1"/>
  <c r="R47" i="32"/>
  <c r="S48" i="1" s="1"/>
  <c r="M47" i="32"/>
  <c r="F47" i="22" s="1"/>
  <c r="N47" i="32"/>
  <c r="I47" i="22" s="1"/>
  <c r="O47" i="32"/>
  <c r="L47" i="22" s="1"/>
  <c r="P47" i="32"/>
  <c r="O47" i="22" s="1"/>
  <c r="R48" i="32"/>
  <c r="S49" i="1" s="1"/>
  <c r="M48" i="32"/>
  <c r="F48" i="22" s="1"/>
  <c r="N48" i="32"/>
  <c r="I48" i="22" s="1"/>
  <c r="O48" i="32"/>
  <c r="L48" i="22" s="1"/>
  <c r="P48" i="32"/>
  <c r="O48" i="22" s="1"/>
  <c r="R49" i="32"/>
  <c r="S50" i="1" s="1"/>
  <c r="M49" i="32"/>
  <c r="F49" i="22" s="1"/>
  <c r="N49" i="32"/>
  <c r="I49" i="22" s="1"/>
  <c r="O49" i="32"/>
  <c r="L49" i="22" s="1"/>
  <c r="P49" i="32"/>
  <c r="O49" i="22" s="1"/>
  <c r="R50" i="32"/>
  <c r="S51" i="1" s="1"/>
  <c r="M50" i="32"/>
  <c r="F50" i="22" s="1"/>
  <c r="N50" i="32"/>
  <c r="I50" i="22" s="1"/>
  <c r="O50" i="32"/>
  <c r="L50" i="22" s="1"/>
  <c r="P50" i="32"/>
  <c r="O50" i="22" s="1"/>
  <c r="R51" i="32"/>
  <c r="S52" i="1" s="1"/>
  <c r="M51" i="32"/>
  <c r="F51" i="22" s="1"/>
  <c r="N51" i="32"/>
  <c r="I51" i="22" s="1"/>
  <c r="O51" i="32"/>
  <c r="L51" i="22" s="1"/>
  <c r="P51" i="32"/>
  <c r="O51" i="22" s="1"/>
  <c r="R52" i="32"/>
  <c r="S53" i="1" s="1"/>
  <c r="M52" i="32"/>
  <c r="F52" i="22" s="1"/>
  <c r="N52" i="32"/>
  <c r="I52" i="22" s="1"/>
  <c r="O52" i="32"/>
  <c r="L52" i="22" s="1"/>
  <c r="P52" i="32"/>
  <c r="O52" i="22" s="1"/>
  <c r="R53" i="32"/>
  <c r="S54" i="1" s="1"/>
  <c r="M53" i="32"/>
  <c r="F53" i="22" s="1"/>
  <c r="N53" i="32"/>
  <c r="I53" i="22" s="1"/>
  <c r="O53" i="32"/>
  <c r="L53" i="22" s="1"/>
  <c r="P53" i="32"/>
  <c r="O53" i="22" s="1"/>
  <c r="R54" i="32"/>
  <c r="S55" i="1" s="1"/>
  <c r="M54" i="32"/>
  <c r="F54" i="22" s="1"/>
  <c r="N54" i="32"/>
  <c r="I54" i="22" s="1"/>
  <c r="O54" i="32"/>
  <c r="P54" i="32"/>
  <c r="O54" i="22" s="1"/>
  <c r="R55" i="32"/>
  <c r="S56" i="1" s="1"/>
  <c r="M55" i="32"/>
  <c r="F55" i="22" s="1"/>
  <c r="N55" i="32"/>
  <c r="I55" i="22" s="1"/>
  <c r="O55" i="32"/>
  <c r="L55" i="22" s="1"/>
  <c r="P55" i="32"/>
  <c r="O55" i="22" s="1"/>
  <c r="M4" i="32"/>
  <c r="F4" i="22" s="1"/>
  <c r="N4" i="32"/>
  <c r="I4" i="22" s="1"/>
  <c r="O4" i="32"/>
  <c r="L4" i="22" s="1"/>
  <c r="P4" i="32"/>
  <c r="O4" i="22" s="1"/>
  <c r="R4" i="32"/>
  <c r="S5" i="1" s="1"/>
  <c r="I7" i="29"/>
  <c r="H7" i="29"/>
  <c r="J7" i="29"/>
  <c r="S58" i="1" l="1"/>
  <c r="M57" i="32"/>
  <c r="S57" i="32"/>
  <c r="F14" i="25" s="1"/>
  <c r="R57" i="32"/>
  <c r="N57" i="32"/>
  <c r="O57" i="32"/>
  <c r="P57" i="32"/>
  <c r="O58" i="1"/>
  <c r="K21" i="29"/>
  <c r="L21" i="29" s="1"/>
  <c r="K20" i="29"/>
  <c r="L20" i="29" s="1"/>
  <c r="K18" i="29"/>
  <c r="K17" i="29"/>
  <c r="K19" i="29"/>
  <c r="L19" i="29" s="1"/>
  <c r="M19" i="29" s="1"/>
  <c r="N19" i="29" s="1"/>
  <c r="J598" i="29"/>
  <c r="K7" i="29" l="1"/>
  <c r="O57" i="22"/>
  <c r="I57" i="22"/>
  <c r="L57" i="22"/>
  <c r="F57" i="22"/>
  <c r="M21" i="29"/>
  <c r="N21" i="29" s="1"/>
  <c r="L18" i="29"/>
  <c r="M20" i="29"/>
  <c r="N20" i="29" s="1"/>
  <c r="L17" i="29"/>
  <c r="K598" i="29"/>
  <c r="M17" i="29" l="1"/>
  <c r="N17" i="29" s="1"/>
  <c r="L7" i="29"/>
  <c r="M18" i="29"/>
  <c r="N18" i="29" s="1"/>
  <c r="L598" i="29"/>
  <c r="N7" i="29" l="1"/>
  <c r="M7" i="29"/>
  <c r="N598" i="29"/>
  <c r="M598" i="29"/>
  <c r="B3" i="26" l="1"/>
  <c r="B4" i="26" s="1"/>
  <c r="B5" i="26" s="1"/>
  <c r="B6" i="26" s="1"/>
  <c r="E8" i="25"/>
  <c r="D8" i="25"/>
  <c r="F10" i="25" s="1"/>
  <c r="F12" i="25" s="1"/>
  <c r="F15" i="25" s="1"/>
  <c r="I33" i="25" s="1"/>
  <c r="G6" i="1"/>
  <c r="G10" i="1"/>
  <c r="P12" i="1"/>
  <c r="G13" i="1"/>
  <c r="G14" i="1"/>
  <c r="G19" i="1"/>
  <c r="G31" i="1"/>
  <c r="G34" i="1"/>
  <c r="G35" i="1"/>
  <c r="G37" i="1"/>
  <c r="G39" i="1"/>
  <c r="G40" i="1"/>
  <c r="G41" i="1"/>
  <c r="G42" i="1"/>
  <c r="G45" i="1"/>
  <c r="G47" i="1"/>
  <c r="G49" i="1"/>
  <c r="G50" i="1"/>
  <c r="G52" i="1"/>
  <c r="P5" i="1"/>
  <c r="K55" i="1"/>
  <c r="K54" i="1"/>
  <c r="K52" i="1"/>
  <c r="K50" i="1"/>
  <c r="K49" i="1"/>
  <c r="K47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8" i="1"/>
  <c r="K26" i="1"/>
  <c r="K25" i="1"/>
  <c r="K24" i="1"/>
  <c r="P23" i="1"/>
  <c r="K22" i="1"/>
  <c r="K19" i="1"/>
  <c r="K17" i="1"/>
  <c r="K15" i="1"/>
  <c r="P15" i="1" s="1"/>
  <c r="K14" i="1"/>
  <c r="K13" i="1"/>
  <c r="P11" i="1"/>
  <c r="K10" i="1"/>
  <c r="K9" i="1"/>
  <c r="K8" i="1"/>
  <c r="K6" i="1"/>
  <c r="C10" i="16" l="1"/>
  <c r="C18" i="16"/>
  <c r="C26" i="16"/>
  <c r="C34" i="16"/>
  <c r="C42" i="16"/>
  <c r="C50" i="16"/>
  <c r="C58" i="16"/>
  <c r="C66" i="16"/>
  <c r="C74" i="16"/>
  <c r="C82" i="16"/>
  <c r="C90" i="16"/>
  <c r="C98" i="16"/>
  <c r="C106" i="16"/>
  <c r="C114" i="16"/>
  <c r="C122" i="16"/>
  <c r="C130" i="16"/>
  <c r="C138" i="16"/>
  <c r="C146" i="16"/>
  <c r="C154" i="16"/>
  <c r="C162" i="16"/>
  <c r="C170" i="16"/>
  <c r="C178" i="16"/>
  <c r="C186" i="16"/>
  <c r="C194" i="16"/>
  <c r="C31" i="16"/>
  <c r="C87" i="16"/>
  <c r="C135" i="16"/>
  <c r="C183" i="16"/>
  <c r="C56" i="16"/>
  <c r="C64" i="16"/>
  <c r="C112" i="16"/>
  <c r="C160" i="16"/>
  <c r="C11" i="16"/>
  <c r="C19" i="16"/>
  <c r="C27" i="16"/>
  <c r="C35" i="16"/>
  <c r="C43" i="16"/>
  <c r="C51" i="16"/>
  <c r="C59" i="16"/>
  <c r="C67" i="16"/>
  <c r="C75" i="16"/>
  <c r="C83" i="16"/>
  <c r="C91" i="16"/>
  <c r="C99" i="16"/>
  <c r="C107" i="16"/>
  <c r="C115" i="16"/>
  <c r="C123" i="16"/>
  <c r="C131" i="16"/>
  <c r="C139" i="16"/>
  <c r="C147" i="16"/>
  <c r="C155" i="16"/>
  <c r="C163" i="16"/>
  <c r="C171" i="16"/>
  <c r="C179" i="16"/>
  <c r="C187" i="16"/>
  <c r="C195" i="16"/>
  <c r="C39" i="16"/>
  <c r="C119" i="16"/>
  <c r="C175" i="16"/>
  <c r="C40" i="16"/>
  <c r="C72" i="16"/>
  <c r="C128" i="16"/>
  <c r="C200" i="16"/>
  <c r="C12" i="16"/>
  <c r="C20" i="16"/>
  <c r="C28" i="16"/>
  <c r="C36" i="16"/>
  <c r="C44" i="16"/>
  <c r="C52" i="16"/>
  <c r="C60" i="16"/>
  <c r="C68" i="16"/>
  <c r="C76" i="16"/>
  <c r="C84" i="16"/>
  <c r="C92" i="16"/>
  <c r="C100" i="16"/>
  <c r="C108" i="16"/>
  <c r="C116" i="16"/>
  <c r="C124" i="16"/>
  <c r="C132" i="16"/>
  <c r="C140" i="16"/>
  <c r="C148" i="16"/>
  <c r="C156" i="16"/>
  <c r="C164" i="16"/>
  <c r="C172" i="16"/>
  <c r="C180" i="16"/>
  <c r="C188" i="16"/>
  <c r="C196" i="16"/>
  <c r="B7" i="26"/>
  <c r="C23" i="16"/>
  <c r="C79" i="16"/>
  <c r="C127" i="16"/>
  <c r="C167" i="16"/>
  <c r="C32" i="16"/>
  <c r="C80" i="16"/>
  <c r="C120" i="16"/>
  <c r="C168" i="16"/>
  <c r="C13" i="16"/>
  <c r="C21" i="16"/>
  <c r="C29" i="16"/>
  <c r="C37" i="16"/>
  <c r="C45" i="16"/>
  <c r="C53" i="16"/>
  <c r="C61" i="16"/>
  <c r="C69" i="16"/>
  <c r="C77" i="16"/>
  <c r="C85" i="16"/>
  <c r="C93" i="16"/>
  <c r="C101" i="16"/>
  <c r="C109" i="16"/>
  <c r="C117" i="16"/>
  <c r="C125" i="16"/>
  <c r="C133" i="16"/>
  <c r="C141" i="16"/>
  <c r="C149" i="16"/>
  <c r="C157" i="16"/>
  <c r="C165" i="16"/>
  <c r="C173" i="16"/>
  <c r="C181" i="16"/>
  <c r="C189" i="16"/>
  <c r="C197" i="16"/>
  <c r="C15" i="16"/>
  <c r="C95" i="16"/>
  <c r="C159" i="16"/>
  <c r="C48" i="16"/>
  <c r="C104" i="16"/>
  <c r="C152" i="16"/>
  <c r="C192" i="16"/>
  <c r="C14" i="16"/>
  <c r="C22" i="16"/>
  <c r="C30" i="16"/>
  <c r="C38" i="16"/>
  <c r="C46" i="16"/>
  <c r="C54" i="16"/>
  <c r="C62" i="16"/>
  <c r="C70" i="16"/>
  <c r="C78" i="16"/>
  <c r="C86" i="16"/>
  <c r="C94" i="16"/>
  <c r="C102" i="16"/>
  <c r="C110" i="16"/>
  <c r="C118" i="16"/>
  <c r="C126" i="16"/>
  <c r="C134" i="16"/>
  <c r="C142" i="16"/>
  <c r="C150" i="16"/>
  <c r="C158" i="16"/>
  <c r="C166" i="16"/>
  <c r="C174" i="16"/>
  <c r="C182" i="16"/>
  <c r="C190" i="16"/>
  <c r="C198" i="16"/>
  <c r="C47" i="16"/>
  <c r="C71" i="16"/>
  <c r="C111" i="16"/>
  <c r="C151" i="16"/>
  <c r="C199" i="16"/>
  <c r="C16" i="16"/>
  <c r="C96" i="16"/>
  <c r="C144" i="16"/>
  <c r="C184" i="16"/>
  <c r="C17" i="16"/>
  <c r="C25" i="16"/>
  <c r="C33" i="16"/>
  <c r="C41" i="16"/>
  <c r="C49" i="16"/>
  <c r="C57" i="16"/>
  <c r="C65" i="16"/>
  <c r="C73" i="16"/>
  <c r="C81" i="16"/>
  <c r="C89" i="16"/>
  <c r="C97" i="16"/>
  <c r="C105" i="16"/>
  <c r="C113" i="16"/>
  <c r="C121" i="16"/>
  <c r="C129" i="16"/>
  <c r="C137" i="16"/>
  <c r="C145" i="16"/>
  <c r="C153" i="16"/>
  <c r="C161" i="16"/>
  <c r="C169" i="16"/>
  <c r="C177" i="16"/>
  <c r="C185" i="16"/>
  <c r="C193" i="16"/>
  <c r="C9" i="16"/>
  <c r="C55" i="16"/>
  <c r="C63" i="16"/>
  <c r="C103" i="16"/>
  <c r="C143" i="16"/>
  <c r="C191" i="16"/>
  <c r="C24" i="16"/>
  <c r="C88" i="16"/>
  <c r="C136" i="16"/>
  <c r="C176" i="16"/>
  <c r="P19" i="1"/>
  <c r="R19" i="1" s="1"/>
  <c r="D18" i="22" s="1"/>
  <c r="G58" i="1"/>
  <c r="K58" i="1"/>
  <c r="P46" i="1"/>
  <c r="R46" i="1" s="1"/>
  <c r="P42" i="1"/>
  <c r="R42" i="1" s="1"/>
  <c r="P30" i="1"/>
  <c r="R30" i="1" s="1"/>
  <c r="P26" i="1"/>
  <c r="R26" i="1" s="1"/>
  <c r="P14" i="1"/>
  <c r="R14" i="1" s="1"/>
  <c r="I20" i="25"/>
  <c r="N6" i="22" s="1"/>
  <c r="P6" i="22" s="1"/>
  <c r="I24" i="25"/>
  <c r="N10" i="22" s="1"/>
  <c r="P10" i="22" s="1"/>
  <c r="I28" i="25"/>
  <c r="N14" i="22" s="1"/>
  <c r="P14" i="22" s="1"/>
  <c r="I32" i="25"/>
  <c r="N18" i="22" s="1"/>
  <c r="P18" i="22" s="1"/>
  <c r="I36" i="25"/>
  <c r="N22" i="22" s="1"/>
  <c r="P22" i="22" s="1"/>
  <c r="I40" i="25"/>
  <c r="N26" i="22" s="1"/>
  <c r="P26" i="22" s="1"/>
  <c r="I44" i="25"/>
  <c r="N30" i="22" s="1"/>
  <c r="P30" i="22" s="1"/>
  <c r="I48" i="25"/>
  <c r="N34" i="22" s="1"/>
  <c r="P34" i="22" s="1"/>
  <c r="I52" i="25"/>
  <c r="N38" i="22" s="1"/>
  <c r="P38" i="22" s="1"/>
  <c r="I56" i="25"/>
  <c r="N42" i="22" s="1"/>
  <c r="P42" i="22" s="1"/>
  <c r="I60" i="25"/>
  <c r="N46" i="22" s="1"/>
  <c r="P46" i="22" s="1"/>
  <c r="I64" i="25"/>
  <c r="N50" i="22" s="1"/>
  <c r="P50" i="22" s="1"/>
  <c r="I68" i="25"/>
  <c r="N54" i="22" s="1"/>
  <c r="P54" i="22" s="1"/>
  <c r="I19" i="25"/>
  <c r="N5" i="22" s="1"/>
  <c r="P5" i="22" s="1"/>
  <c r="I31" i="25"/>
  <c r="N17" i="22" s="1"/>
  <c r="P17" i="22" s="1"/>
  <c r="I43" i="25"/>
  <c r="N29" i="22" s="1"/>
  <c r="P29" i="22" s="1"/>
  <c r="I51" i="25"/>
  <c r="N37" i="22" s="1"/>
  <c r="P37" i="22" s="1"/>
  <c r="I59" i="25"/>
  <c r="N45" i="22" s="1"/>
  <c r="P45" i="22" s="1"/>
  <c r="I21" i="25"/>
  <c r="N7" i="22" s="1"/>
  <c r="P7" i="22" s="1"/>
  <c r="I25" i="25"/>
  <c r="N11" i="22" s="1"/>
  <c r="P11" i="22" s="1"/>
  <c r="I29" i="25"/>
  <c r="N15" i="22" s="1"/>
  <c r="P15" i="22" s="1"/>
  <c r="N19" i="22"/>
  <c r="P19" i="22" s="1"/>
  <c r="I37" i="25"/>
  <c r="N23" i="22" s="1"/>
  <c r="P23" i="22" s="1"/>
  <c r="I41" i="25"/>
  <c r="N27" i="22" s="1"/>
  <c r="P27" i="22" s="1"/>
  <c r="I45" i="25"/>
  <c r="N31" i="22" s="1"/>
  <c r="P31" i="22" s="1"/>
  <c r="I49" i="25"/>
  <c r="N35" i="22" s="1"/>
  <c r="P35" i="22" s="1"/>
  <c r="I53" i="25"/>
  <c r="N39" i="22" s="1"/>
  <c r="P39" i="22" s="1"/>
  <c r="I57" i="25"/>
  <c r="N43" i="22" s="1"/>
  <c r="P43" i="22" s="1"/>
  <c r="I61" i="25"/>
  <c r="N47" i="22" s="1"/>
  <c r="P47" i="22" s="1"/>
  <c r="I65" i="25"/>
  <c r="N51" i="22" s="1"/>
  <c r="P51" i="22" s="1"/>
  <c r="I69" i="25"/>
  <c r="N55" i="22" s="1"/>
  <c r="P55" i="22" s="1"/>
  <c r="I23" i="25"/>
  <c r="N9" i="22" s="1"/>
  <c r="P9" i="22" s="1"/>
  <c r="I35" i="25"/>
  <c r="N21" i="22" s="1"/>
  <c r="P21" i="22" s="1"/>
  <c r="I55" i="25"/>
  <c r="N41" i="22" s="1"/>
  <c r="P41" i="22" s="1"/>
  <c r="I67" i="25"/>
  <c r="N53" i="22" s="1"/>
  <c r="P53" i="22" s="1"/>
  <c r="I22" i="25"/>
  <c r="N8" i="22" s="1"/>
  <c r="P8" i="22" s="1"/>
  <c r="I26" i="25"/>
  <c r="N12" i="22" s="1"/>
  <c r="P12" i="22" s="1"/>
  <c r="I30" i="25"/>
  <c r="N16" i="22" s="1"/>
  <c r="P16" i="22" s="1"/>
  <c r="I34" i="25"/>
  <c r="N20" i="22" s="1"/>
  <c r="P20" i="22" s="1"/>
  <c r="I38" i="25"/>
  <c r="N24" i="22" s="1"/>
  <c r="P24" i="22" s="1"/>
  <c r="I42" i="25"/>
  <c r="N28" i="22" s="1"/>
  <c r="P28" i="22" s="1"/>
  <c r="I46" i="25"/>
  <c r="N32" i="22" s="1"/>
  <c r="P32" i="22" s="1"/>
  <c r="I50" i="25"/>
  <c r="N36" i="22" s="1"/>
  <c r="P36" i="22" s="1"/>
  <c r="I54" i="25"/>
  <c r="N40" i="22" s="1"/>
  <c r="P40" i="22" s="1"/>
  <c r="I58" i="25"/>
  <c r="N44" i="22" s="1"/>
  <c r="P44" i="22" s="1"/>
  <c r="I62" i="25"/>
  <c r="N48" i="22" s="1"/>
  <c r="P48" i="22" s="1"/>
  <c r="I66" i="25"/>
  <c r="N52" i="22" s="1"/>
  <c r="P52" i="22" s="1"/>
  <c r="I18" i="25"/>
  <c r="I27" i="25"/>
  <c r="N13" i="22" s="1"/>
  <c r="P13" i="22" s="1"/>
  <c r="I39" i="25"/>
  <c r="N25" i="22" s="1"/>
  <c r="P25" i="22" s="1"/>
  <c r="I47" i="25"/>
  <c r="N33" i="22" s="1"/>
  <c r="P33" i="22" s="1"/>
  <c r="I63" i="25"/>
  <c r="N49" i="22" s="1"/>
  <c r="P49" i="22" s="1"/>
  <c r="R11" i="1"/>
  <c r="P10" i="1"/>
  <c r="R23" i="1"/>
  <c r="P27" i="1"/>
  <c r="P31" i="1"/>
  <c r="P35" i="1"/>
  <c r="P39" i="1"/>
  <c r="P43" i="1"/>
  <c r="P47" i="1"/>
  <c r="P51" i="1"/>
  <c r="P55" i="1"/>
  <c r="R5" i="1"/>
  <c r="P9" i="1"/>
  <c r="P50" i="1"/>
  <c r="P18" i="1"/>
  <c r="P6" i="1"/>
  <c r="P56" i="1"/>
  <c r="P48" i="1"/>
  <c r="P40" i="1"/>
  <c r="P36" i="1"/>
  <c r="P28" i="1"/>
  <c r="P24" i="1"/>
  <c r="P20" i="1"/>
  <c r="P16" i="1"/>
  <c r="R12" i="1"/>
  <c r="P34" i="1"/>
  <c r="R15" i="1"/>
  <c r="P52" i="1"/>
  <c r="P44" i="1"/>
  <c r="P32" i="1"/>
  <c r="P22" i="1"/>
  <c r="P38" i="1"/>
  <c r="P54" i="1"/>
  <c r="P7" i="1"/>
  <c r="P53" i="1"/>
  <c r="P49" i="1"/>
  <c r="P45" i="1"/>
  <c r="P41" i="1"/>
  <c r="P37" i="1"/>
  <c r="P33" i="1"/>
  <c r="P29" i="1"/>
  <c r="P25" i="1"/>
  <c r="P21" i="1"/>
  <c r="P17" i="1"/>
  <c r="P13" i="1"/>
  <c r="P8" i="1"/>
  <c r="N4" i="22" l="1"/>
  <c r="P4" i="22" s="1"/>
  <c r="T19" i="1"/>
  <c r="D32" i="25" s="1"/>
  <c r="E32" i="25" s="1"/>
  <c r="F32" i="25" s="1"/>
  <c r="E18" i="22" s="1"/>
  <c r="G18" i="22" s="1"/>
  <c r="P58" i="1"/>
  <c r="T15" i="1"/>
  <c r="D28" i="25" s="1"/>
  <c r="E28" i="25" s="1"/>
  <c r="F28" i="25" s="1"/>
  <c r="E14" i="22" s="1"/>
  <c r="G14" i="22" s="1"/>
  <c r="D14" i="22"/>
  <c r="T23" i="1"/>
  <c r="D36" i="25" s="1"/>
  <c r="E36" i="25" s="1"/>
  <c r="F36" i="25" s="1"/>
  <c r="E22" i="22" s="1"/>
  <c r="G22" i="22" s="1"/>
  <c r="D22" i="22"/>
  <c r="T14" i="1"/>
  <c r="D27" i="25" s="1"/>
  <c r="E27" i="25" s="1"/>
  <c r="F27" i="25" s="1"/>
  <c r="E13" i="22" s="1"/>
  <c r="G13" i="22" s="1"/>
  <c r="D13" i="22"/>
  <c r="T30" i="1"/>
  <c r="D43" i="25" s="1"/>
  <c r="E43" i="25" s="1"/>
  <c r="F43" i="25" s="1"/>
  <c r="E29" i="22" s="1"/>
  <c r="G29" i="22" s="1"/>
  <c r="D29" i="22"/>
  <c r="T42" i="1"/>
  <c r="D55" i="25" s="1"/>
  <c r="E55" i="25" s="1"/>
  <c r="F55" i="25" s="1"/>
  <c r="E41" i="22" s="1"/>
  <c r="G41" i="22" s="1"/>
  <c r="D41" i="22"/>
  <c r="T26" i="1"/>
  <c r="D39" i="25" s="1"/>
  <c r="E39" i="25" s="1"/>
  <c r="F39" i="25" s="1"/>
  <c r="E25" i="22" s="1"/>
  <c r="G25" i="22" s="1"/>
  <c r="D25" i="22"/>
  <c r="T12" i="1"/>
  <c r="D25" i="25" s="1"/>
  <c r="E25" i="25" s="1"/>
  <c r="F25" i="25" s="1"/>
  <c r="D11" i="22"/>
  <c r="T46" i="1"/>
  <c r="D59" i="25" s="1"/>
  <c r="E59" i="25" s="1"/>
  <c r="F59" i="25" s="1"/>
  <c r="E45" i="22" s="1"/>
  <c r="G45" i="22" s="1"/>
  <c r="D45" i="22"/>
  <c r="T11" i="1"/>
  <c r="D24" i="25" s="1"/>
  <c r="E24" i="25" s="1"/>
  <c r="F24" i="25" s="1"/>
  <c r="E10" i="22" s="1"/>
  <c r="G10" i="22" s="1"/>
  <c r="D10" i="22"/>
  <c r="T5" i="1"/>
  <c r="D18" i="25" s="1"/>
  <c r="E18" i="25" s="1"/>
  <c r="F18" i="25" s="1"/>
  <c r="G18" i="25" s="1"/>
  <c r="R45" i="1"/>
  <c r="R21" i="1"/>
  <c r="R37" i="1"/>
  <c r="R53" i="1"/>
  <c r="R22" i="1"/>
  <c r="R28" i="1"/>
  <c r="R56" i="1"/>
  <c r="R9" i="1"/>
  <c r="R51" i="1"/>
  <c r="R35" i="1"/>
  <c r="R8" i="1"/>
  <c r="R25" i="1"/>
  <c r="R41" i="1"/>
  <c r="R7" i="1"/>
  <c r="R32" i="1"/>
  <c r="R16" i="1"/>
  <c r="R36" i="1"/>
  <c r="R6" i="1"/>
  <c r="R47" i="1"/>
  <c r="R31" i="1"/>
  <c r="R29" i="1"/>
  <c r="R54" i="1"/>
  <c r="R44" i="1"/>
  <c r="R34" i="1"/>
  <c r="R20" i="1"/>
  <c r="R40" i="1"/>
  <c r="R18" i="1"/>
  <c r="R43" i="1"/>
  <c r="R27" i="1"/>
  <c r="R13" i="1"/>
  <c r="R17" i="1"/>
  <c r="R33" i="1"/>
  <c r="R49" i="1"/>
  <c r="R38" i="1"/>
  <c r="R52" i="1"/>
  <c r="R24" i="1"/>
  <c r="R48" i="1"/>
  <c r="R50" i="1"/>
  <c r="R55" i="1"/>
  <c r="R39" i="1"/>
  <c r="R10" i="1"/>
  <c r="E11" i="22" l="1"/>
  <c r="G11" i="22" s="1"/>
  <c r="G25" i="25"/>
  <c r="H11" i="22" s="1"/>
  <c r="J11" i="22" s="1"/>
  <c r="G59" i="25"/>
  <c r="H45" i="22" s="1"/>
  <c r="J45" i="22" s="1"/>
  <c r="G39" i="25"/>
  <c r="H25" i="22" s="1"/>
  <c r="J25" i="22" s="1"/>
  <c r="G24" i="25"/>
  <c r="H10" i="22" s="1"/>
  <c r="J10" i="22" s="1"/>
  <c r="G32" i="25"/>
  <c r="H18" i="22" s="1"/>
  <c r="J18" i="22" s="1"/>
  <c r="G43" i="25"/>
  <c r="H29" i="22" s="1"/>
  <c r="J29" i="22" s="1"/>
  <c r="G27" i="25"/>
  <c r="H13" i="22" s="1"/>
  <c r="J13" i="22" s="1"/>
  <c r="G28" i="25"/>
  <c r="H14" i="22" s="1"/>
  <c r="J14" i="22" s="1"/>
  <c r="R58" i="1"/>
  <c r="P57" i="22"/>
  <c r="G36" i="25"/>
  <c r="H22" i="22" s="1"/>
  <c r="J22" i="22" s="1"/>
  <c r="G55" i="25"/>
  <c r="H41" i="22" s="1"/>
  <c r="J41" i="22" s="1"/>
  <c r="T10" i="1"/>
  <c r="D23" i="25" s="1"/>
  <c r="E23" i="25" s="1"/>
  <c r="F23" i="25" s="1"/>
  <c r="E9" i="22" s="1"/>
  <c r="G9" i="22" s="1"/>
  <c r="D9" i="22"/>
  <c r="T49" i="1"/>
  <c r="D62" i="25" s="1"/>
  <c r="E62" i="25" s="1"/>
  <c r="F62" i="25" s="1"/>
  <c r="D48" i="22"/>
  <c r="T41" i="1"/>
  <c r="D54" i="25" s="1"/>
  <c r="E54" i="25" s="1"/>
  <c r="F54" i="25" s="1"/>
  <c r="E40" i="22" s="1"/>
  <c r="G40" i="22" s="1"/>
  <c r="D40" i="22"/>
  <c r="T39" i="1"/>
  <c r="D52" i="25" s="1"/>
  <c r="E52" i="25" s="1"/>
  <c r="F52" i="25" s="1"/>
  <c r="E38" i="22" s="1"/>
  <c r="G38" i="22" s="1"/>
  <c r="D38" i="22"/>
  <c r="T24" i="1"/>
  <c r="D37" i="25" s="1"/>
  <c r="E37" i="25" s="1"/>
  <c r="F37" i="25" s="1"/>
  <c r="E23" i="22" s="1"/>
  <c r="G23" i="22" s="1"/>
  <c r="D23" i="22"/>
  <c r="T33" i="1"/>
  <c r="D46" i="25" s="1"/>
  <c r="E46" i="25" s="1"/>
  <c r="F46" i="25" s="1"/>
  <c r="E32" i="22" s="1"/>
  <c r="G32" i="22" s="1"/>
  <c r="D32" i="22"/>
  <c r="T43" i="1"/>
  <c r="D56" i="25" s="1"/>
  <c r="E56" i="25" s="1"/>
  <c r="F56" i="25" s="1"/>
  <c r="E42" i="22" s="1"/>
  <c r="G42" i="22" s="1"/>
  <c r="D42" i="22"/>
  <c r="T34" i="1"/>
  <c r="D47" i="25" s="1"/>
  <c r="E47" i="25" s="1"/>
  <c r="F47" i="25" s="1"/>
  <c r="D33" i="22"/>
  <c r="T31" i="1"/>
  <c r="D44" i="25" s="1"/>
  <c r="E44" i="25" s="1"/>
  <c r="F44" i="25" s="1"/>
  <c r="D30" i="22"/>
  <c r="T16" i="1"/>
  <c r="D29" i="25" s="1"/>
  <c r="E29" i="25" s="1"/>
  <c r="F29" i="25" s="1"/>
  <c r="E15" i="22" s="1"/>
  <c r="G15" i="22" s="1"/>
  <c r="D15" i="22"/>
  <c r="T25" i="1"/>
  <c r="D38" i="25" s="1"/>
  <c r="E38" i="25" s="1"/>
  <c r="F38" i="25" s="1"/>
  <c r="E24" i="22" s="1"/>
  <c r="G24" i="22" s="1"/>
  <c r="D24" i="22"/>
  <c r="T9" i="1"/>
  <c r="D22" i="25" s="1"/>
  <c r="E22" i="25" s="1"/>
  <c r="F22" i="25" s="1"/>
  <c r="E8" i="22" s="1"/>
  <c r="G8" i="22" s="1"/>
  <c r="D8" i="22"/>
  <c r="T53" i="1"/>
  <c r="D66" i="25" s="1"/>
  <c r="E66" i="25" s="1"/>
  <c r="F66" i="25" s="1"/>
  <c r="E52" i="22" s="1"/>
  <c r="G52" i="22" s="1"/>
  <c r="D52" i="22"/>
  <c r="T27" i="1"/>
  <c r="D40" i="25" s="1"/>
  <c r="E40" i="25" s="1"/>
  <c r="F40" i="25" s="1"/>
  <c r="E26" i="22" s="1"/>
  <c r="G26" i="22" s="1"/>
  <c r="D26" i="22"/>
  <c r="T55" i="1"/>
  <c r="D68" i="25" s="1"/>
  <c r="E68" i="25" s="1"/>
  <c r="F68" i="25" s="1"/>
  <c r="E54" i="22" s="1"/>
  <c r="G54" i="22" s="1"/>
  <c r="D54" i="22"/>
  <c r="T52" i="1"/>
  <c r="D65" i="25" s="1"/>
  <c r="E65" i="25" s="1"/>
  <c r="F65" i="25" s="1"/>
  <c r="E51" i="22" s="1"/>
  <c r="G51" i="22" s="1"/>
  <c r="D51" i="22"/>
  <c r="T17" i="1"/>
  <c r="D30" i="25" s="1"/>
  <c r="E30" i="25" s="1"/>
  <c r="F30" i="25" s="1"/>
  <c r="E16" i="22" s="1"/>
  <c r="G16" i="22" s="1"/>
  <c r="D16" i="22"/>
  <c r="T18" i="1"/>
  <c r="D31" i="25" s="1"/>
  <c r="E31" i="25" s="1"/>
  <c r="F31" i="25" s="1"/>
  <c r="E17" i="22" s="1"/>
  <c r="G17" i="22" s="1"/>
  <c r="D17" i="22"/>
  <c r="T44" i="1"/>
  <c r="D57" i="25" s="1"/>
  <c r="E57" i="25" s="1"/>
  <c r="F57" i="25" s="1"/>
  <c r="E43" i="22" s="1"/>
  <c r="G43" i="22" s="1"/>
  <c r="D43" i="22"/>
  <c r="T47" i="1"/>
  <c r="D60" i="25" s="1"/>
  <c r="E60" i="25" s="1"/>
  <c r="F60" i="25" s="1"/>
  <c r="D46" i="22"/>
  <c r="T32" i="1"/>
  <c r="D45" i="25" s="1"/>
  <c r="E45" i="25" s="1"/>
  <c r="F45" i="25" s="1"/>
  <c r="E31" i="22" s="1"/>
  <c r="G31" i="22" s="1"/>
  <c r="D31" i="22"/>
  <c r="T8" i="1"/>
  <c r="D21" i="25" s="1"/>
  <c r="E21" i="25" s="1"/>
  <c r="F21" i="25" s="1"/>
  <c r="E7" i="22" s="1"/>
  <c r="G7" i="22" s="1"/>
  <c r="D7" i="22"/>
  <c r="T56" i="1"/>
  <c r="D69" i="25" s="1"/>
  <c r="E69" i="25" s="1"/>
  <c r="F69" i="25" s="1"/>
  <c r="E55" i="22" s="1"/>
  <c r="G55" i="22" s="1"/>
  <c r="D55" i="22"/>
  <c r="T37" i="1"/>
  <c r="D50" i="25" s="1"/>
  <c r="E50" i="25" s="1"/>
  <c r="F50" i="25" s="1"/>
  <c r="D36" i="22"/>
  <c r="T48" i="1"/>
  <c r="D61" i="25" s="1"/>
  <c r="E61" i="25" s="1"/>
  <c r="F61" i="25" s="1"/>
  <c r="E47" i="22" s="1"/>
  <c r="G47" i="22" s="1"/>
  <c r="D47" i="22"/>
  <c r="T20" i="1"/>
  <c r="D33" i="25" s="1"/>
  <c r="E33" i="25" s="1"/>
  <c r="F33" i="25" s="1"/>
  <c r="E19" i="22" s="1"/>
  <c r="G19" i="22" s="1"/>
  <c r="D19" i="22"/>
  <c r="T29" i="1"/>
  <c r="D42" i="25" s="1"/>
  <c r="E42" i="25" s="1"/>
  <c r="F42" i="25" s="1"/>
  <c r="E28" i="22" s="1"/>
  <c r="G28" i="22" s="1"/>
  <c r="D28" i="22"/>
  <c r="T36" i="1"/>
  <c r="D49" i="25" s="1"/>
  <c r="E49" i="25" s="1"/>
  <c r="F49" i="25" s="1"/>
  <c r="G49" i="25" s="1"/>
  <c r="H35" i="22" s="1"/>
  <c r="J35" i="22" s="1"/>
  <c r="D35" i="22"/>
  <c r="T51" i="1"/>
  <c r="D64" i="25" s="1"/>
  <c r="E64" i="25" s="1"/>
  <c r="F64" i="25" s="1"/>
  <c r="E50" i="22" s="1"/>
  <c r="G50" i="22" s="1"/>
  <c r="D50" i="22"/>
  <c r="T22" i="1"/>
  <c r="D35" i="25" s="1"/>
  <c r="E35" i="25" s="1"/>
  <c r="F35" i="25" s="1"/>
  <c r="E21" i="22" s="1"/>
  <c r="G21" i="22" s="1"/>
  <c r="D21" i="22"/>
  <c r="T45" i="1"/>
  <c r="D58" i="25" s="1"/>
  <c r="E58" i="25" s="1"/>
  <c r="F58" i="25" s="1"/>
  <c r="E44" i="22" s="1"/>
  <c r="G44" i="22" s="1"/>
  <c r="D44" i="22"/>
  <c r="T50" i="1"/>
  <c r="D63" i="25" s="1"/>
  <c r="E63" i="25" s="1"/>
  <c r="F63" i="25" s="1"/>
  <c r="D49" i="22"/>
  <c r="T38" i="1"/>
  <c r="D51" i="25" s="1"/>
  <c r="E51" i="25" s="1"/>
  <c r="F51" i="25" s="1"/>
  <c r="D37" i="22"/>
  <c r="T13" i="1"/>
  <c r="D26" i="25" s="1"/>
  <c r="E26" i="25" s="1"/>
  <c r="F26" i="25" s="1"/>
  <c r="E12" i="22" s="1"/>
  <c r="G12" i="22" s="1"/>
  <c r="D12" i="22"/>
  <c r="T40" i="1"/>
  <c r="D53" i="25" s="1"/>
  <c r="E53" i="25" s="1"/>
  <c r="F53" i="25" s="1"/>
  <c r="E39" i="22" s="1"/>
  <c r="G39" i="22" s="1"/>
  <c r="D39" i="22"/>
  <c r="T54" i="1"/>
  <c r="D67" i="25" s="1"/>
  <c r="E67" i="25" s="1"/>
  <c r="F67" i="25" s="1"/>
  <c r="G67" i="25" s="1"/>
  <c r="H53" i="22" s="1"/>
  <c r="J53" i="22" s="1"/>
  <c r="D53" i="22"/>
  <c r="T6" i="1"/>
  <c r="D19" i="25" s="1"/>
  <c r="E19" i="25" s="1"/>
  <c r="F19" i="25" s="1"/>
  <c r="D5" i="22"/>
  <c r="T7" i="1"/>
  <c r="D20" i="25" s="1"/>
  <c r="E20" i="25" s="1"/>
  <c r="F20" i="25" s="1"/>
  <c r="E6" i="22" s="1"/>
  <c r="G6" i="22" s="1"/>
  <c r="D6" i="22"/>
  <c r="T35" i="1"/>
  <c r="D48" i="25" s="1"/>
  <c r="E48" i="25" s="1"/>
  <c r="F48" i="25" s="1"/>
  <c r="E34" i="22" s="1"/>
  <c r="G34" i="22" s="1"/>
  <c r="D34" i="22"/>
  <c r="T28" i="1"/>
  <c r="D41" i="25" s="1"/>
  <c r="E41" i="25" s="1"/>
  <c r="F41" i="25" s="1"/>
  <c r="G41" i="25" s="1"/>
  <c r="H27" i="22" s="1"/>
  <c r="J27" i="22" s="1"/>
  <c r="D27" i="22"/>
  <c r="T21" i="1"/>
  <c r="D34" i="25" s="1"/>
  <c r="E34" i="25" s="1"/>
  <c r="F34" i="25" s="1"/>
  <c r="E20" i="22" s="1"/>
  <c r="G20" i="22" s="1"/>
  <c r="D20" i="22"/>
  <c r="H25" i="25" l="1"/>
  <c r="K11" i="22" s="1"/>
  <c r="M11" i="22" s="1"/>
  <c r="E27" i="22"/>
  <c r="G27" i="22" s="1"/>
  <c r="G69" i="25"/>
  <c r="H55" i="22" s="1"/>
  <c r="J55" i="22" s="1"/>
  <c r="G37" i="25"/>
  <c r="H23" i="22" s="1"/>
  <c r="J23" i="22" s="1"/>
  <c r="G57" i="25"/>
  <c r="H43" i="22" s="1"/>
  <c r="J43" i="22" s="1"/>
  <c r="G61" i="25"/>
  <c r="H47" i="22" s="1"/>
  <c r="J47" i="22" s="1"/>
  <c r="G66" i="25"/>
  <c r="H52" i="22" s="1"/>
  <c r="J52" i="22" s="1"/>
  <c r="G20" i="25"/>
  <c r="H6" i="22" s="1"/>
  <c r="J6" i="22" s="1"/>
  <c r="G64" i="25"/>
  <c r="H50" i="22" s="1"/>
  <c r="J50" i="22" s="1"/>
  <c r="G23" i="25"/>
  <c r="H9" i="22" s="1"/>
  <c r="J9" i="22" s="1"/>
  <c r="E53" i="22"/>
  <c r="G53" i="22" s="1"/>
  <c r="E5" i="22"/>
  <c r="G5" i="22" s="1"/>
  <c r="G19" i="25"/>
  <c r="E37" i="22"/>
  <c r="G37" i="22" s="1"/>
  <c r="G51" i="25"/>
  <c r="E36" i="22"/>
  <c r="G36" i="22" s="1"/>
  <c r="G50" i="25"/>
  <c r="E46" i="22"/>
  <c r="G46" i="22" s="1"/>
  <c r="G60" i="25"/>
  <c r="E33" i="22"/>
  <c r="G33" i="22" s="1"/>
  <c r="G47" i="25"/>
  <c r="E48" i="22"/>
  <c r="G48" i="22" s="1"/>
  <c r="G62" i="25"/>
  <c r="G65" i="25"/>
  <c r="H51" i="22" s="1"/>
  <c r="J51" i="22" s="1"/>
  <c r="G31" i="25"/>
  <c r="H17" i="22" s="1"/>
  <c r="J17" i="22" s="1"/>
  <c r="G22" i="25"/>
  <c r="H8" i="22" s="1"/>
  <c r="J8" i="22" s="1"/>
  <c r="G29" i="25"/>
  <c r="H15" i="22" s="1"/>
  <c r="J15" i="22" s="1"/>
  <c r="G40" i="25"/>
  <c r="H26" i="22" s="1"/>
  <c r="J26" i="22" s="1"/>
  <c r="G53" i="25"/>
  <c r="H39" i="22" s="1"/>
  <c r="J39" i="22" s="1"/>
  <c r="E35" i="22"/>
  <c r="G35" i="22" s="1"/>
  <c r="G33" i="25"/>
  <c r="H19" i="22" s="1"/>
  <c r="J19" i="22" s="1"/>
  <c r="G34" i="25"/>
  <c r="H39" i="25"/>
  <c r="K25" i="22" s="1"/>
  <c r="M25" i="22" s="1"/>
  <c r="E49" i="22"/>
  <c r="G49" i="22" s="1"/>
  <c r="G63" i="25"/>
  <c r="E30" i="22"/>
  <c r="G30" i="22" s="1"/>
  <c r="G44" i="25"/>
  <c r="G35" i="25"/>
  <c r="H21" i="22" s="1"/>
  <c r="J21" i="22" s="1"/>
  <c r="G52" i="25"/>
  <c r="H38" i="22" s="1"/>
  <c r="J38" i="22" s="1"/>
  <c r="G54" i="25"/>
  <c r="H40" i="22" s="1"/>
  <c r="J40" i="22" s="1"/>
  <c r="G46" i="25"/>
  <c r="H32" i="22" s="1"/>
  <c r="J32" i="22" s="1"/>
  <c r="G42" i="25"/>
  <c r="H28" i="22" s="1"/>
  <c r="J28" i="22" s="1"/>
  <c r="G56" i="25"/>
  <c r="H59" i="25"/>
  <c r="K45" i="22" s="1"/>
  <c r="M45" i="22" s="1"/>
  <c r="H57" i="25"/>
  <c r="K43" i="22" s="1"/>
  <c r="M43" i="22" s="1"/>
  <c r="G26" i="25"/>
  <c r="H12" i="22" s="1"/>
  <c r="J12" i="22" s="1"/>
  <c r="G68" i="25"/>
  <c r="H54" i="22" s="1"/>
  <c r="J54" i="22" s="1"/>
  <c r="G21" i="25"/>
  <c r="H7" i="22" s="1"/>
  <c r="J7" i="22" s="1"/>
  <c r="G45" i="25"/>
  <c r="H31" i="22" s="1"/>
  <c r="J31" i="22" s="1"/>
  <c r="G30" i="25"/>
  <c r="H16" i="22" s="1"/>
  <c r="J16" i="22" s="1"/>
  <c r="G48" i="25"/>
  <c r="H34" i="22" s="1"/>
  <c r="J34" i="22" s="1"/>
  <c r="G38" i="25"/>
  <c r="H24" i="22" s="1"/>
  <c r="J24" i="22" s="1"/>
  <c r="G58" i="25"/>
  <c r="H44" i="22" s="1"/>
  <c r="J44" i="22" s="1"/>
  <c r="H43" i="25"/>
  <c r="K29" i="22" s="1"/>
  <c r="M29" i="22" s="1"/>
  <c r="H69" i="25"/>
  <c r="K55" i="22" s="1"/>
  <c r="M55" i="22" s="1"/>
  <c r="H20" i="25"/>
  <c r="K6" i="22" s="1"/>
  <c r="M6" i="22" s="1"/>
  <c r="H23" i="25"/>
  <c r="K9" i="22" s="1"/>
  <c r="M9" i="22" s="1"/>
  <c r="H27" i="25"/>
  <c r="K13" i="22" s="1"/>
  <c r="M13" i="22" s="1"/>
  <c r="H24" i="25"/>
  <c r="K10" i="22" s="1"/>
  <c r="M10" i="22" s="1"/>
  <c r="H22" i="25"/>
  <c r="K8" i="22" s="1"/>
  <c r="M8" i="22" s="1"/>
  <c r="H41" i="25"/>
  <c r="K27" i="22" s="1"/>
  <c r="M27" i="22" s="1"/>
  <c r="H42" i="25"/>
  <c r="K28" i="22" s="1"/>
  <c r="M28" i="22" s="1"/>
  <c r="H67" i="25"/>
  <c r="K53" i="22" s="1"/>
  <c r="M53" i="22" s="1"/>
  <c r="H49" i="25"/>
  <c r="K35" i="22" s="1"/>
  <c r="M35" i="22" s="1"/>
  <c r="H28" i="25"/>
  <c r="K14" i="22" s="1"/>
  <c r="M14" i="22" s="1"/>
  <c r="H32" i="25"/>
  <c r="K18" i="22" s="1"/>
  <c r="M18" i="22" s="1"/>
  <c r="H61" i="25"/>
  <c r="K47" i="22" s="1"/>
  <c r="M47" i="22" s="1"/>
  <c r="H55" i="25"/>
  <c r="K41" i="22" s="1"/>
  <c r="M41" i="22" s="1"/>
  <c r="H36" i="25"/>
  <c r="K22" i="22" s="1"/>
  <c r="M22" i="22" s="1"/>
  <c r="H26" i="25"/>
  <c r="K12" i="22" s="1"/>
  <c r="M12" i="22" s="1"/>
  <c r="D57" i="22"/>
  <c r="D11" i="16"/>
  <c r="G11" i="16" s="1"/>
  <c r="D12" i="16"/>
  <c r="G12" i="16" s="1"/>
  <c r="D13" i="16"/>
  <c r="G13" i="16" s="1"/>
  <c r="D14" i="16"/>
  <c r="G14" i="16" s="1"/>
  <c r="D15" i="16"/>
  <c r="G15" i="16" s="1"/>
  <c r="D16" i="16"/>
  <c r="G16" i="16" s="1"/>
  <c r="D17" i="16"/>
  <c r="G17" i="16" s="1"/>
  <c r="D18" i="16"/>
  <c r="G18" i="16" s="1"/>
  <c r="D19" i="16"/>
  <c r="G19" i="16" s="1"/>
  <c r="D20" i="16"/>
  <c r="G20" i="16" s="1"/>
  <c r="D21" i="16"/>
  <c r="G21" i="16" s="1"/>
  <c r="D22" i="16"/>
  <c r="G22" i="16" s="1"/>
  <c r="D23" i="16"/>
  <c r="G23" i="16" s="1"/>
  <c r="D24" i="16"/>
  <c r="G24" i="16" s="1"/>
  <c r="D25" i="16"/>
  <c r="G25" i="16" s="1"/>
  <c r="D26" i="16"/>
  <c r="G26" i="16" s="1"/>
  <c r="D27" i="16"/>
  <c r="G27" i="16" s="1"/>
  <c r="D28" i="16"/>
  <c r="G28" i="16" s="1"/>
  <c r="D29" i="16"/>
  <c r="G29" i="16" s="1"/>
  <c r="D30" i="16"/>
  <c r="G30" i="16" s="1"/>
  <c r="D31" i="16"/>
  <c r="G31" i="16" s="1"/>
  <c r="D32" i="16"/>
  <c r="G32" i="16" s="1"/>
  <c r="D33" i="16"/>
  <c r="G33" i="16" s="1"/>
  <c r="D34" i="16"/>
  <c r="G34" i="16" s="1"/>
  <c r="D35" i="16"/>
  <c r="G35" i="16" s="1"/>
  <c r="D36" i="16"/>
  <c r="G36" i="16" s="1"/>
  <c r="D37" i="16"/>
  <c r="G37" i="16" s="1"/>
  <c r="D38" i="16"/>
  <c r="G38" i="16" s="1"/>
  <c r="D39" i="16"/>
  <c r="G39" i="16" s="1"/>
  <c r="D40" i="16"/>
  <c r="G40" i="16" s="1"/>
  <c r="D41" i="16"/>
  <c r="G41" i="16" s="1"/>
  <c r="D42" i="16"/>
  <c r="G42" i="16" s="1"/>
  <c r="D43" i="16"/>
  <c r="G43" i="16" s="1"/>
  <c r="D44" i="16"/>
  <c r="G44" i="16" s="1"/>
  <c r="D45" i="16"/>
  <c r="G45" i="16" s="1"/>
  <c r="D46" i="16"/>
  <c r="G46" i="16" s="1"/>
  <c r="D47" i="16"/>
  <c r="G47" i="16" s="1"/>
  <c r="D48" i="16"/>
  <c r="G48" i="16" s="1"/>
  <c r="D49" i="16"/>
  <c r="G49" i="16" s="1"/>
  <c r="D50" i="16"/>
  <c r="G50" i="16" s="1"/>
  <c r="D51" i="16"/>
  <c r="G51" i="16" s="1"/>
  <c r="D52" i="16"/>
  <c r="G52" i="16" s="1"/>
  <c r="D53" i="16"/>
  <c r="G53" i="16" s="1"/>
  <c r="D54" i="16"/>
  <c r="G54" i="16" s="1"/>
  <c r="D55" i="16"/>
  <c r="G55" i="16" s="1"/>
  <c r="D56" i="16"/>
  <c r="G56" i="16" s="1"/>
  <c r="D57" i="16"/>
  <c r="G57" i="16" s="1"/>
  <c r="D58" i="16"/>
  <c r="G58" i="16" s="1"/>
  <c r="D59" i="16"/>
  <c r="G59" i="16" s="1"/>
  <c r="D60" i="16"/>
  <c r="G60" i="16" s="1"/>
  <c r="D61" i="16"/>
  <c r="G61" i="16" s="1"/>
  <c r="D62" i="16"/>
  <c r="G62" i="16" s="1"/>
  <c r="D63" i="16"/>
  <c r="G63" i="16" s="1"/>
  <c r="D64" i="16"/>
  <c r="G64" i="16" s="1"/>
  <c r="D65" i="16"/>
  <c r="G65" i="16" s="1"/>
  <c r="D66" i="16"/>
  <c r="G66" i="16" s="1"/>
  <c r="D67" i="16"/>
  <c r="G67" i="16" s="1"/>
  <c r="D68" i="16"/>
  <c r="G68" i="16" s="1"/>
  <c r="D69" i="16"/>
  <c r="G69" i="16" s="1"/>
  <c r="D70" i="16"/>
  <c r="G70" i="16" s="1"/>
  <c r="D71" i="16"/>
  <c r="G71" i="16" s="1"/>
  <c r="D72" i="16"/>
  <c r="G72" i="16" s="1"/>
  <c r="D73" i="16"/>
  <c r="G73" i="16" s="1"/>
  <c r="D74" i="16"/>
  <c r="G74" i="16" s="1"/>
  <c r="D75" i="16"/>
  <c r="G75" i="16" s="1"/>
  <c r="D76" i="16"/>
  <c r="G76" i="16" s="1"/>
  <c r="D77" i="16"/>
  <c r="G77" i="16" s="1"/>
  <c r="D78" i="16"/>
  <c r="G78" i="16" s="1"/>
  <c r="D79" i="16"/>
  <c r="G79" i="16" s="1"/>
  <c r="D80" i="16"/>
  <c r="G80" i="16" s="1"/>
  <c r="D81" i="16"/>
  <c r="G81" i="16" s="1"/>
  <c r="D82" i="16"/>
  <c r="G82" i="16" s="1"/>
  <c r="D83" i="16"/>
  <c r="G83" i="16" s="1"/>
  <c r="D84" i="16"/>
  <c r="G84" i="16" s="1"/>
  <c r="D85" i="16"/>
  <c r="G85" i="16" s="1"/>
  <c r="D86" i="16"/>
  <c r="G86" i="16" s="1"/>
  <c r="D87" i="16"/>
  <c r="G87" i="16" s="1"/>
  <c r="D88" i="16"/>
  <c r="G88" i="16" s="1"/>
  <c r="D89" i="16"/>
  <c r="G89" i="16" s="1"/>
  <c r="D90" i="16"/>
  <c r="G90" i="16" s="1"/>
  <c r="D91" i="16"/>
  <c r="G91" i="16" s="1"/>
  <c r="D92" i="16"/>
  <c r="G92" i="16" s="1"/>
  <c r="D93" i="16"/>
  <c r="G93" i="16" s="1"/>
  <c r="D94" i="16"/>
  <c r="G94" i="16" s="1"/>
  <c r="D95" i="16"/>
  <c r="G95" i="16" s="1"/>
  <c r="D96" i="16"/>
  <c r="G96" i="16" s="1"/>
  <c r="D97" i="16"/>
  <c r="G97" i="16" s="1"/>
  <c r="D98" i="16"/>
  <c r="G98" i="16" s="1"/>
  <c r="D99" i="16"/>
  <c r="G99" i="16" s="1"/>
  <c r="D100" i="16"/>
  <c r="G100" i="16" s="1"/>
  <c r="D101" i="16"/>
  <c r="G101" i="16" s="1"/>
  <c r="D102" i="16"/>
  <c r="G102" i="16" s="1"/>
  <c r="D103" i="16"/>
  <c r="G103" i="16" s="1"/>
  <c r="D104" i="16"/>
  <c r="G104" i="16" s="1"/>
  <c r="D105" i="16"/>
  <c r="G105" i="16" s="1"/>
  <c r="D106" i="16"/>
  <c r="G106" i="16" s="1"/>
  <c r="D107" i="16"/>
  <c r="G107" i="16" s="1"/>
  <c r="D108" i="16"/>
  <c r="G108" i="16" s="1"/>
  <c r="D109" i="16"/>
  <c r="G109" i="16" s="1"/>
  <c r="D110" i="16"/>
  <c r="G110" i="16" s="1"/>
  <c r="D111" i="16"/>
  <c r="G111" i="16" s="1"/>
  <c r="D112" i="16"/>
  <c r="G112" i="16" s="1"/>
  <c r="D113" i="16"/>
  <c r="G113" i="16" s="1"/>
  <c r="D114" i="16"/>
  <c r="G114" i="16" s="1"/>
  <c r="D115" i="16"/>
  <c r="G115" i="16" s="1"/>
  <c r="D116" i="16"/>
  <c r="G116" i="16" s="1"/>
  <c r="D117" i="16"/>
  <c r="G117" i="16" s="1"/>
  <c r="D118" i="16"/>
  <c r="G118" i="16" s="1"/>
  <c r="D119" i="16"/>
  <c r="G119" i="16" s="1"/>
  <c r="D120" i="16"/>
  <c r="G120" i="16" s="1"/>
  <c r="D121" i="16"/>
  <c r="G121" i="16" s="1"/>
  <c r="D122" i="16"/>
  <c r="G122" i="16" s="1"/>
  <c r="D123" i="16"/>
  <c r="G123" i="16" s="1"/>
  <c r="D124" i="16"/>
  <c r="G124" i="16" s="1"/>
  <c r="D125" i="16"/>
  <c r="G125" i="16" s="1"/>
  <c r="D126" i="16"/>
  <c r="G126" i="16" s="1"/>
  <c r="D127" i="16"/>
  <c r="G127" i="16" s="1"/>
  <c r="D128" i="16"/>
  <c r="G128" i="16" s="1"/>
  <c r="D129" i="16"/>
  <c r="G129" i="16" s="1"/>
  <c r="D130" i="16"/>
  <c r="G130" i="16" s="1"/>
  <c r="D131" i="16"/>
  <c r="G131" i="16" s="1"/>
  <c r="D132" i="16"/>
  <c r="G132" i="16" s="1"/>
  <c r="D133" i="16"/>
  <c r="G133" i="16" s="1"/>
  <c r="D134" i="16"/>
  <c r="G134" i="16" s="1"/>
  <c r="D135" i="16"/>
  <c r="G135" i="16" s="1"/>
  <c r="D136" i="16"/>
  <c r="G136" i="16" s="1"/>
  <c r="D137" i="16"/>
  <c r="G137" i="16" s="1"/>
  <c r="D138" i="16"/>
  <c r="G138" i="16" s="1"/>
  <c r="D139" i="16"/>
  <c r="G139" i="16" s="1"/>
  <c r="D140" i="16"/>
  <c r="G140" i="16" s="1"/>
  <c r="D141" i="16"/>
  <c r="G141" i="16" s="1"/>
  <c r="D142" i="16"/>
  <c r="G142" i="16" s="1"/>
  <c r="D143" i="16"/>
  <c r="G143" i="16" s="1"/>
  <c r="D144" i="16"/>
  <c r="G144" i="16" s="1"/>
  <c r="D145" i="16"/>
  <c r="G145" i="16" s="1"/>
  <c r="D146" i="16"/>
  <c r="G146" i="16" s="1"/>
  <c r="D147" i="16"/>
  <c r="G147" i="16" s="1"/>
  <c r="D148" i="16"/>
  <c r="G148" i="16" s="1"/>
  <c r="D149" i="16"/>
  <c r="G149" i="16" s="1"/>
  <c r="D150" i="16"/>
  <c r="G150" i="16" s="1"/>
  <c r="D151" i="16"/>
  <c r="G151" i="16" s="1"/>
  <c r="D152" i="16"/>
  <c r="G152" i="16" s="1"/>
  <c r="D153" i="16"/>
  <c r="G153" i="16" s="1"/>
  <c r="D154" i="16"/>
  <c r="G154" i="16" s="1"/>
  <c r="D155" i="16"/>
  <c r="G155" i="16" s="1"/>
  <c r="D156" i="16"/>
  <c r="G156" i="16" s="1"/>
  <c r="D157" i="16"/>
  <c r="G157" i="16" s="1"/>
  <c r="D158" i="16"/>
  <c r="G158" i="16" s="1"/>
  <c r="D159" i="16"/>
  <c r="G159" i="16" s="1"/>
  <c r="D160" i="16"/>
  <c r="G160" i="16" s="1"/>
  <c r="D161" i="16"/>
  <c r="G161" i="16" s="1"/>
  <c r="D162" i="16"/>
  <c r="G162" i="16" s="1"/>
  <c r="D163" i="16"/>
  <c r="G163" i="16" s="1"/>
  <c r="D164" i="16"/>
  <c r="G164" i="16" s="1"/>
  <c r="D165" i="16"/>
  <c r="G165" i="16" s="1"/>
  <c r="D166" i="16"/>
  <c r="G166" i="16" s="1"/>
  <c r="D167" i="16"/>
  <c r="G167" i="16" s="1"/>
  <c r="D168" i="16"/>
  <c r="G168" i="16" s="1"/>
  <c r="D169" i="16"/>
  <c r="G169" i="16" s="1"/>
  <c r="D170" i="16"/>
  <c r="G170" i="16" s="1"/>
  <c r="D171" i="16"/>
  <c r="G171" i="16" s="1"/>
  <c r="D172" i="16"/>
  <c r="G172" i="16" s="1"/>
  <c r="D173" i="16"/>
  <c r="G173" i="16" s="1"/>
  <c r="D174" i="16"/>
  <c r="G174" i="16" s="1"/>
  <c r="D175" i="16"/>
  <c r="G175" i="16" s="1"/>
  <c r="D176" i="16"/>
  <c r="G176" i="16" s="1"/>
  <c r="D177" i="16"/>
  <c r="G177" i="16" s="1"/>
  <c r="D178" i="16"/>
  <c r="G178" i="16" s="1"/>
  <c r="D179" i="16"/>
  <c r="G179" i="16" s="1"/>
  <c r="D180" i="16"/>
  <c r="G180" i="16" s="1"/>
  <c r="D181" i="16"/>
  <c r="G181" i="16" s="1"/>
  <c r="D182" i="16"/>
  <c r="G182" i="16" s="1"/>
  <c r="D183" i="16"/>
  <c r="G183" i="16" s="1"/>
  <c r="D184" i="16"/>
  <c r="G184" i="16" s="1"/>
  <c r="D185" i="16"/>
  <c r="G185" i="16" s="1"/>
  <c r="D186" i="16"/>
  <c r="G186" i="16" s="1"/>
  <c r="D187" i="16"/>
  <c r="G187" i="16" s="1"/>
  <c r="D188" i="16"/>
  <c r="G188" i="16" s="1"/>
  <c r="D189" i="16"/>
  <c r="G189" i="16" s="1"/>
  <c r="D190" i="16"/>
  <c r="G190" i="16" s="1"/>
  <c r="D191" i="16"/>
  <c r="G191" i="16" s="1"/>
  <c r="D192" i="16"/>
  <c r="G192" i="16" s="1"/>
  <c r="D193" i="16"/>
  <c r="G193" i="16" s="1"/>
  <c r="D194" i="16"/>
  <c r="G194" i="16" s="1"/>
  <c r="D195" i="16"/>
  <c r="G195" i="16" s="1"/>
  <c r="D196" i="16"/>
  <c r="G196" i="16" s="1"/>
  <c r="D197" i="16"/>
  <c r="G197" i="16" s="1"/>
  <c r="D198" i="16"/>
  <c r="G198" i="16" s="1"/>
  <c r="D199" i="16"/>
  <c r="G199" i="16" s="1"/>
  <c r="D200" i="16"/>
  <c r="G200" i="16" s="1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9" i="16"/>
  <c r="H48" i="25" l="1"/>
  <c r="K34" i="22" s="1"/>
  <c r="M34" i="22" s="1"/>
  <c r="H52" i="25"/>
  <c r="K38" i="22" s="1"/>
  <c r="M38" i="22" s="1"/>
  <c r="H66" i="25"/>
  <c r="K52" i="22" s="1"/>
  <c r="M52" i="22" s="1"/>
  <c r="H30" i="25"/>
  <c r="K16" i="22" s="1"/>
  <c r="M16" i="22" s="1"/>
  <c r="H45" i="25"/>
  <c r="K31" i="22" s="1"/>
  <c r="M31" i="22" s="1"/>
  <c r="H46" i="25"/>
  <c r="K32" i="22" s="1"/>
  <c r="M32" i="22" s="1"/>
  <c r="H37" i="25"/>
  <c r="K23" i="22" s="1"/>
  <c r="M23" i="22" s="1"/>
  <c r="H58" i="25"/>
  <c r="K44" i="22" s="1"/>
  <c r="M44" i="22" s="1"/>
  <c r="H64" i="25"/>
  <c r="K50" i="22" s="1"/>
  <c r="M50" i="22" s="1"/>
  <c r="H53" i="25"/>
  <c r="K39" i="22" s="1"/>
  <c r="M39" i="22" s="1"/>
  <c r="H31" i="25"/>
  <c r="K17" i="22" s="1"/>
  <c r="M17" i="22" s="1"/>
  <c r="H20" i="22"/>
  <c r="J20" i="22" s="1"/>
  <c r="H34" i="25"/>
  <c r="K20" i="22" s="1"/>
  <c r="M20" i="22" s="1"/>
  <c r="H40" i="25"/>
  <c r="K26" i="22" s="1"/>
  <c r="M26" i="22" s="1"/>
  <c r="H38" i="25"/>
  <c r="K24" i="22" s="1"/>
  <c r="M24" i="22" s="1"/>
  <c r="H21" i="25"/>
  <c r="K7" i="22" s="1"/>
  <c r="M7" i="22" s="1"/>
  <c r="H42" i="22"/>
  <c r="J42" i="22" s="1"/>
  <c r="H56" i="25"/>
  <c r="K42" i="22" s="1"/>
  <c r="M42" i="22" s="1"/>
  <c r="H49" i="22"/>
  <c r="J49" i="22" s="1"/>
  <c r="H63" i="25"/>
  <c r="K49" i="22" s="1"/>
  <c r="M49" i="22" s="1"/>
  <c r="H48" i="22"/>
  <c r="J48" i="22" s="1"/>
  <c r="H62" i="25"/>
  <c r="K48" i="22" s="1"/>
  <c r="M48" i="22" s="1"/>
  <c r="H46" i="22"/>
  <c r="J46" i="22" s="1"/>
  <c r="H60" i="25"/>
  <c r="K46" i="22" s="1"/>
  <c r="M46" i="22" s="1"/>
  <c r="H37" i="22"/>
  <c r="J37" i="22" s="1"/>
  <c r="H51" i="25"/>
  <c r="K37" i="22" s="1"/>
  <c r="M37" i="22" s="1"/>
  <c r="H29" i="25"/>
  <c r="K15" i="22" s="1"/>
  <c r="M15" i="22" s="1"/>
  <c r="H68" i="25"/>
  <c r="K54" i="22" s="1"/>
  <c r="M54" i="22" s="1"/>
  <c r="H35" i="25"/>
  <c r="K21" i="22" s="1"/>
  <c r="M21" i="22" s="1"/>
  <c r="H65" i="25"/>
  <c r="K51" i="22" s="1"/>
  <c r="M51" i="22" s="1"/>
  <c r="H54" i="25"/>
  <c r="K40" i="22" s="1"/>
  <c r="M40" i="22" s="1"/>
  <c r="H33" i="25"/>
  <c r="K19" i="22" s="1"/>
  <c r="M19" i="22" s="1"/>
  <c r="H30" i="22"/>
  <c r="J30" i="22" s="1"/>
  <c r="H44" i="25"/>
  <c r="K30" i="22" s="1"/>
  <c r="M30" i="22" s="1"/>
  <c r="H33" i="22"/>
  <c r="J33" i="22" s="1"/>
  <c r="H47" i="25"/>
  <c r="K33" i="22" s="1"/>
  <c r="M33" i="22" s="1"/>
  <c r="H36" i="22"/>
  <c r="J36" i="22" s="1"/>
  <c r="H50" i="25"/>
  <c r="K36" i="22" s="1"/>
  <c r="M36" i="22" s="1"/>
  <c r="H5" i="22"/>
  <c r="J5" i="22" s="1"/>
  <c r="H19" i="25"/>
  <c r="K5" i="22" s="1"/>
  <c r="M5" i="22" s="1"/>
  <c r="I148" i="16"/>
  <c r="I198" i="16"/>
  <c r="I122" i="16"/>
  <c r="I18" i="16"/>
  <c r="I17" i="16"/>
  <c r="I196" i="16"/>
  <c r="I158" i="16"/>
  <c r="I66" i="16"/>
  <c r="I82" i="16"/>
  <c r="I58" i="16"/>
  <c r="I54" i="16"/>
  <c r="I177" i="16"/>
  <c r="I117" i="16"/>
  <c r="I93" i="16"/>
  <c r="I40" i="16"/>
  <c r="I152" i="16"/>
  <c r="I108" i="16"/>
  <c r="I130" i="16"/>
  <c r="I140" i="16"/>
  <c r="I132" i="16"/>
  <c r="I32" i="16"/>
  <c r="I189" i="16"/>
  <c r="H188" i="16"/>
  <c r="H168" i="16"/>
  <c r="H104" i="16"/>
  <c r="I80" i="16"/>
  <c r="I29" i="16"/>
  <c r="I169" i="16"/>
  <c r="I180" i="16"/>
  <c r="I161" i="16"/>
  <c r="I141" i="16"/>
  <c r="I96" i="16"/>
  <c r="I69" i="16"/>
  <c r="I45" i="16"/>
  <c r="I168" i="16"/>
  <c r="I104" i="16"/>
  <c r="I16" i="16"/>
  <c r="I24" i="16"/>
  <c r="I33" i="16"/>
  <c r="I44" i="16"/>
  <c r="I53" i="16"/>
  <c r="I61" i="16"/>
  <c r="I72" i="16"/>
  <c r="I81" i="16"/>
  <c r="I90" i="16"/>
  <c r="I101" i="16"/>
  <c r="I109" i="16"/>
  <c r="I118" i="16"/>
  <c r="I129" i="16"/>
  <c r="I136" i="16"/>
  <c r="I142" i="16"/>
  <c r="I150" i="16"/>
  <c r="I157" i="16"/>
  <c r="I164" i="16"/>
  <c r="I178" i="16"/>
  <c r="I185" i="16"/>
  <c r="I193" i="16"/>
  <c r="I200" i="16"/>
  <c r="I194" i="16"/>
  <c r="I174" i="16"/>
  <c r="I166" i="16"/>
  <c r="I156" i="16"/>
  <c r="I146" i="16"/>
  <c r="I137" i="16"/>
  <c r="I125" i="16"/>
  <c r="I114" i="16"/>
  <c r="I102" i="16"/>
  <c r="I76" i="16"/>
  <c r="I65" i="16"/>
  <c r="I50" i="16"/>
  <c r="I38" i="16"/>
  <c r="I26" i="16"/>
  <c r="F12" i="16"/>
  <c r="F168" i="16"/>
  <c r="I188" i="16"/>
  <c r="D9" i="16"/>
  <c r="G9" i="16" s="1"/>
  <c r="I190" i="16"/>
  <c r="I182" i="16"/>
  <c r="I173" i="16"/>
  <c r="I162" i="16"/>
  <c r="I153" i="16"/>
  <c r="I145" i="16"/>
  <c r="I134" i="16"/>
  <c r="I124" i="16"/>
  <c r="I112" i="16"/>
  <c r="I97" i="16"/>
  <c r="I86" i="16"/>
  <c r="I74" i="16"/>
  <c r="I60" i="16"/>
  <c r="I48" i="16"/>
  <c r="I37" i="16"/>
  <c r="I22" i="16"/>
  <c r="F196" i="16"/>
  <c r="F132" i="16"/>
  <c r="E18" i="16"/>
  <c r="F45" i="16"/>
  <c r="E26" i="16"/>
  <c r="H152" i="16"/>
  <c r="F152" i="16"/>
  <c r="E66" i="16"/>
  <c r="I14" i="16"/>
  <c r="I20" i="16"/>
  <c r="I25" i="16"/>
  <c r="I30" i="16"/>
  <c r="I36" i="16"/>
  <c r="I41" i="16"/>
  <c r="I46" i="16"/>
  <c r="I52" i="16"/>
  <c r="I57" i="16"/>
  <c r="I62" i="16"/>
  <c r="I68" i="16"/>
  <c r="I73" i="16"/>
  <c r="I78" i="16"/>
  <c r="I84" i="16"/>
  <c r="I89" i="16"/>
  <c r="I94" i="16"/>
  <c r="I100" i="16"/>
  <c r="I105" i="16"/>
  <c r="I110" i="16"/>
  <c r="I116" i="16"/>
  <c r="I121" i="16"/>
  <c r="I126" i="16"/>
  <c r="I197" i="16"/>
  <c r="I192" i="16"/>
  <c r="I186" i="16"/>
  <c r="I181" i="16"/>
  <c r="I176" i="16"/>
  <c r="I170" i="16"/>
  <c r="I165" i="16"/>
  <c r="I160" i="16"/>
  <c r="I154" i="16"/>
  <c r="I149" i="16"/>
  <c r="I144" i="16"/>
  <c r="I138" i="16"/>
  <c r="I133" i="16"/>
  <c r="I128" i="16"/>
  <c r="I120" i="16"/>
  <c r="I113" i="16"/>
  <c r="I106" i="16"/>
  <c r="I98" i="16"/>
  <c r="I92" i="16"/>
  <c r="I85" i="16"/>
  <c r="I77" i="16"/>
  <c r="I70" i="16"/>
  <c r="I64" i="16"/>
  <c r="I56" i="16"/>
  <c r="I49" i="16"/>
  <c r="I42" i="16"/>
  <c r="I34" i="16"/>
  <c r="I28" i="16"/>
  <c r="I21" i="16"/>
  <c r="E58" i="16"/>
  <c r="H93" i="16"/>
  <c r="F93" i="16"/>
  <c r="H72" i="16"/>
  <c r="F72" i="16"/>
  <c r="H29" i="16"/>
  <c r="F29" i="16"/>
  <c r="F198" i="16"/>
  <c r="H198" i="16"/>
  <c r="E198" i="16"/>
  <c r="F193" i="16"/>
  <c r="E182" i="16"/>
  <c r="H182" i="16"/>
  <c r="E177" i="16"/>
  <c r="H177" i="16"/>
  <c r="F177" i="16"/>
  <c r="F166" i="16"/>
  <c r="E166" i="16"/>
  <c r="H166" i="16"/>
  <c r="E161" i="16"/>
  <c r="H161" i="16"/>
  <c r="F161" i="16"/>
  <c r="F150" i="16"/>
  <c r="E150" i="16"/>
  <c r="H150" i="16"/>
  <c r="E145" i="16"/>
  <c r="H145" i="16"/>
  <c r="F134" i="16"/>
  <c r="E129" i="16"/>
  <c r="H129" i="16"/>
  <c r="F118" i="16"/>
  <c r="E118" i="16"/>
  <c r="H118" i="16"/>
  <c r="H113" i="16"/>
  <c r="F113" i="16"/>
  <c r="H102" i="16"/>
  <c r="F97" i="16"/>
  <c r="E81" i="16"/>
  <c r="H81" i="16"/>
  <c r="F81" i="16"/>
  <c r="H76" i="16"/>
  <c r="F76" i="16"/>
  <c r="E65" i="16"/>
  <c r="H65" i="16"/>
  <c r="F65" i="16"/>
  <c r="H60" i="16"/>
  <c r="F60" i="16"/>
  <c r="H44" i="16"/>
  <c r="F44" i="16"/>
  <c r="H33" i="16"/>
  <c r="F33" i="16"/>
  <c r="H28" i="16"/>
  <c r="E17" i="16"/>
  <c r="H17" i="16"/>
  <c r="F17" i="16"/>
  <c r="H197" i="16"/>
  <c r="F186" i="16"/>
  <c r="E181" i="16"/>
  <c r="F181" i="16"/>
  <c r="H170" i="16"/>
  <c r="E170" i="16"/>
  <c r="H165" i="16"/>
  <c r="F154" i="16"/>
  <c r="E149" i="16"/>
  <c r="H149" i="16"/>
  <c r="H138" i="16"/>
  <c r="E138" i="16"/>
  <c r="F122" i="16"/>
  <c r="H122" i="16"/>
  <c r="E122" i="16"/>
  <c r="E117" i="16"/>
  <c r="H117" i="16"/>
  <c r="F117" i="16"/>
  <c r="E106" i="16"/>
  <c r="F190" i="16"/>
  <c r="E190" i="16"/>
  <c r="H190" i="16"/>
  <c r="F185" i="16"/>
  <c r="H174" i="16"/>
  <c r="H169" i="16"/>
  <c r="F169" i="16"/>
  <c r="F158" i="16"/>
  <c r="E158" i="16"/>
  <c r="H158" i="16"/>
  <c r="H153" i="16"/>
  <c r="F153" i="16"/>
  <c r="H142" i="16"/>
  <c r="F142" i="16"/>
  <c r="E142" i="16"/>
  <c r="F126" i="16"/>
  <c r="H121" i="16"/>
  <c r="F105" i="16"/>
  <c r="H73" i="16"/>
  <c r="F57" i="16"/>
  <c r="F52" i="16"/>
  <c r="H36" i="16"/>
  <c r="H156" i="16"/>
  <c r="F156" i="16"/>
  <c r="H140" i="16"/>
  <c r="F140" i="16"/>
  <c r="H124" i="16"/>
  <c r="F124" i="16"/>
  <c r="H108" i="16"/>
  <c r="F108" i="16"/>
  <c r="H70" i="16"/>
  <c r="F54" i="16"/>
  <c r="E54" i="16"/>
  <c r="F22" i="16"/>
  <c r="H22" i="16"/>
  <c r="E22" i="16"/>
  <c r="H194" i="16"/>
  <c r="F194" i="16"/>
  <c r="H189" i="16"/>
  <c r="H178" i="16"/>
  <c r="F178" i="16"/>
  <c r="H173" i="16"/>
  <c r="H162" i="16"/>
  <c r="F162" i="16"/>
  <c r="H146" i="16"/>
  <c r="F146" i="16"/>
  <c r="H141" i="16"/>
  <c r="H130" i="16"/>
  <c r="F130" i="16"/>
  <c r="H125" i="16"/>
  <c r="H114" i="16"/>
  <c r="F114" i="16"/>
  <c r="H109" i="16"/>
  <c r="F98" i="16"/>
  <c r="H77" i="16"/>
  <c r="H41" i="16"/>
  <c r="F192" i="16"/>
  <c r="H192" i="16"/>
  <c r="H176" i="16"/>
  <c r="F160" i="16"/>
  <c r="F128" i="16"/>
  <c r="H112" i="16"/>
  <c r="F112" i="16"/>
  <c r="H96" i="16"/>
  <c r="F96" i="16"/>
  <c r="F90" i="16"/>
  <c r="H90" i="16"/>
  <c r="E85" i="16"/>
  <c r="H85" i="16"/>
  <c r="F80" i="16"/>
  <c r="H80" i="16"/>
  <c r="F74" i="16"/>
  <c r="E69" i="16"/>
  <c r="H69" i="16"/>
  <c r="F69" i="16"/>
  <c r="F58" i="16"/>
  <c r="F53" i="16"/>
  <c r="H48" i="16"/>
  <c r="H42" i="16"/>
  <c r="F42" i="16"/>
  <c r="F32" i="16"/>
  <c r="H32" i="16"/>
  <c r="F26" i="16"/>
  <c r="H21" i="16"/>
  <c r="E194" i="16"/>
  <c r="E162" i="16"/>
  <c r="E130" i="16"/>
  <c r="E98" i="16"/>
  <c r="H40" i="16"/>
  <c r="F189" i="16"/>
  <c r="F141" i="16"/>
  <c r="F109" i="16"/>
  <c r="F56" i="16"/>
  <c r="H26" i="16"/>
  <c r="H148" i="16"/>
  <c r="H100" i="16"/>
  <c r="E94" i="16"/>
  <c r="F62" i="16"/>
  <c r="H62" i="16"/>
  <c r="E46" i="16"/>
  <c r="E30" i="16"/>
  <c r="H14" i="16"/>
  <c r="E74" i="16"/>
  <c r="E42" i="16"/>
  <c r="H45" i="16"/>
  <c r="H24" i="16"/>
  <c r="F188" i="16"/>
  <c r="F180" i="16"/>
  <c r="F148" i="16"/>
  <c r="F84" i="16"/>
  <c r="F41" i="16"/>
  <c r="H196" i="16"/>
  <c r="H132" i="16"/>
  <c r="H58" i="16"/>
  <c r="H200" i="16"/>
  <c r="H184" i="16"/>
  <c r="H82" i="16"/>
  <c r="F82" i="16"/>
  <c r="H66" i="16"/>
  <c r="F66" i="16"/>
  <c r="F50" i="16"/>
  <c r="H34" i="16"/>
  <c r="H18" i="16"/>
  <c r="F18" i="16"/>
  <c r="E178" i="16"/>
  <c r="E114" i="16"/>
  <c r="E82" i="16"/>
  <c r="F200" i="16"/>
  <c r="F172" i="16"/>
  <c r="F125" i="16"/>
  <c r="F104" i="16"/>
  <c r="F40" i="16"/>
  <c r="H180" i="16"/>
  <c r="H94" i="16"/>
  <c r="H74" i="16"/>
  <c r="H54" i="16"/>
  <c r="H16" i="16"/>
  <c r="I199" i="16"/>
  <c r="I195" i="16"/>
  <c r="I191" i="16"/>
  <c r="I187" i="16"/>
  <c r="I183" i="16"/>
  <c r="I179" i="16"/>
  <c r="I175" i="16"/>
  <c r="I171" i="16"/>
  <c r="I167" i="16"/>
  <c r="I163" i="16"/>
  <c r="I159" i="16"/>
  <c r="I155" i="16"/>
  <c r="I151" i="16"/>
  <c r="I147" i="16"/>
  <c r="I143" i="16"/>
  <c r="I139" i="16"/>
  <c r="I135" i="16"/>
  <c r="I131" i="16"/>
  <c r="I127" i="16"/>
  <c r="I123" i="16"/>
  <c r="I119" i="16"/>
  <c r="I115" i="16"/>
  <c r="I111" i="16"/>
  <c r="I107" i="16"/>
  <c r="I103" i="16"/>
  <c r="I99" i="16"/>
  <c r="I95" i="16"/>
  <c r="I91" i="16"/>
  <c r="I87" i="16"/>
  <c r="I83" i="16"/>
  <c r="I79" i="16"/>
  <c r="I75" i="16"/>
  <c r="I71" i="16"/>
  <c r="I67" i="16"/>
  <c r="I63" i="16"/>
  <c r="I59" i="16"/>
  <c r="I55" i="16"/>
  <c r="I51" i="16"/>
  <c r="I47" i="16"/>
  <c r="I43" i="16"/>
  <c r="I39" i="16"/>
  <c r="I35" i="16"/>
  <c r="I31" i="16"/>
  <c r="I27" i="16"/>
  <c r="I23" i="16"/>
  <c r="I19" i="16"/>
  <c r="I15" i="16"/>
  <c r="E189" i="16"/>
  <c r="E185" i="16"/>
  <c r="E169" i="16"/>
  <c r="E157" i="16"/>
  <c r="E153" i="16"/>
  <c r="E141" i="16"/>
  <c r="E125" i="16"/>
  <c r="E121" i="16"/>
  <c r="E109" i="16"/>
  <c r="E93" i="16"/>
  <c r="E77" i="16"/>
  <c r="E73" i="16"/>
  <c r="E53" i="16"/>
  <c r="E45" i="16"/>
  <c r="E41" i="16"/>
  <c r="E33" i="16"/>
  <c r="E29" i="16"/>
  <c r="E21" i="16"/>
  <c r="E200" i="16"/>
  <c r="E196" i="16"/>
  <c r="E192" i="16"/>
  <c r="E188" i="16"/>
  <c r="E180" i="16"/>
  <c r="E172" i="16"/>
  <c r="E168" i="16"/>
  <c r="E160" i="16"/>
  <c r="E156" i="16"/>
  <c r="E152" i="16"/>
  <c r="E148" i="16"/>
  <c r="E140" i="16"/>
  <c r="E132" i="16"/>
  <c r="E128" i="16"/>
  <c r="E124" i="16"/>
  <c r="E112" i="16"/>
  <c r="E108" i="16"/>
  <c r="E104" i="16"/>
  <c r="E96" i="16"/>
  <c r="E88" i="16"/>
  <c r="E80" i="16"/>
  <c r="E76" i="16"/>
  <c r="E72" i="16"/>
  <c r="E64" i="16"/>
  <c r="E60" i="16"/>
  <c r="E48" i="16"/>
  <c r="E44" i="16"/>
  <c r="E40" i="16"/>
  <c r="E32" i="16"/>
  <c r="E28" i="16"/>
  <c r="J148" i="16" l="1"/>
  <c r="J122" i="16"/>
  <c r="F9" i="16"/>
  <c r="J18" i="16"/>
  <c r="J81" i="16"/>
  <c r="J117" i="16"/>
  <c r="J158" i="16"/>
  <c r="J66" i="16"/>
  <c r="J82" i="16"/>
  <c r="J58" i="16"/>
  <c r="J121" i="16"/>
  <c r="J162" i="16"/>
  <c r="J142" i="16"/>
  <c r="J53" i="16"/>
  <c r="D10" i="16"/>
  <c r="G10" i="16" s="1"/>
  <c r="J140" i="16"/>
  <c r="J141" i="16"/>
  <c r="J177" i="16"/>
  <c r="J76" i="16"/>
  <c r="J145" i="16"/>
  <c r="J32" i="16"/>
  <c r="J108" i="16"/>
  <c r="J200" i="16"/>
  <c r="J30" i="16"/>
  <c r="J149" i="16"/>
  <c r="J65" i="16"/>
  <c r="J44" i="16"/>
  <c r="J96" i="16"/>
  <c r="J124" i="16"/>
  <c r="J109" i="16"/>
  <c r="J153" i="16"/>
  <c r="J26" i="16"/>
  <c r="J60" i="16"/>
  <c r="J156" i="16"/>
  <c r="J180" i="16"/>
  <c r="J112" i="16"/>
  <c r="J185" i="16"/>
  <c r="J190" i="16"/>
  <c r="E12" i="16"/>
  <c r="F11" i="16"/>
  <c r="H11" i="16" s="1"/>
  <c r="I11" i="16" s="1"/>
  <c r="F88" i="16"/>
  <c r="I88" i="16"/>
  <c r="J88" i="16" s="1"/>
  <c r="E92" i="16"/>
  <c r="J92" i="16" s="1"/>
  <c r="E144" i="16"/>
  <c r="J144" i="16" s="1"/>
  <c r="F136" i="16"/>
  <c r="H136" i="16"/>
  <c r="E78" i="16"/>
  <c r="J78" i="16" s="1"/>
  <c r="F144" i="16"/>
  <c r="E86" i="16"/>
  <c r="J86" i="16" s="1"/>
  <c r="H137" i="16"/>
  <c r="H134" i="16"/>
  <c r="H193" i="16"/>
  <c r="F184" i="16"/>
  <c r="I184" i="16"/>
  <c r="E36" i="16"/>
  <c r="J36" i="16" s="1"/>
  <c r="E52" i="16"/>
  <c r="J52" i="16" s="1"/>
  <c r="E164" i="16"/>
  <c r="J164" i="16" s="1"/>
  <c r="E184" i="16"/>
  <c r="E37" i="16"/>
  <c r="J37" i="16" s="1"/>
  <c r="E57" i="16"/>
  <c r="J57" i="16" s="1"/>
  <c r="E137" i="16"/>
  <c r="J137" i="16" s="1"/>
  <c r="F61" i="16"/>
  <c r="F157" i="16"/>
  <c r="E16" i="16"/>
  <c r="J16" i="16" s="1"/>
  <c r="E146" i="16"/>
  <c r="J146" i="16" s="1"/>
  <c r="E14" i="16"/>
  <c r="J14" i="16" s="1"/>
  <c r="F30" i="16"/>
  <c r="F78" i="16"/>
  <c r="F94" i="16"/>
  <c r="H116" i="16"/>
  <c r="H64" i="16"/>
  <c r="H61" i="16"/>
  <c r="F16" i="16"/>
  <c r="F37" i="16"/>
  <c r="H53" i="16"/>
  <c r="H86" i="16"/>
  <c r="H98" i="16"/>
  <c r="F38" i="16"/>
  <c r="E70" i="16"/>
  <c r="J70" i="16" s="1"/>
  <c r="F86" i="16"/>
  <c r="F73" i="16"/>
  <c r="E174" i="16"/>
  <c r="J174" i="16" s="1"/>
  <c r="H185" i="16"/>
  <c r="E101" i="16"/>
  <c r="J101" i="16" s="1"/>
  <c r="E165" i="16"/>
  <c r="J165" i="16" s="1"/>
  <c r="F170" i="16"/>
  <c r="E186" i="16"/>
  <c r="J186" i="16" s="1"/>
  <c r="H97" i="16"/>
  <c r="E102" i="16"/>
  <c r="J102" i="16" s="1"/>
  <c r="F182" i="16"/>
  <c r="E193" i="16"/>
  <c r="J193" i="16" s="1"/>
  <c r="F24" i="16"/>
  <c r="F173" i="16"/>
  <c r="H88" i="16"/>
  <c r="E38" i="16"/>
  <c r="J38" i="16" s="1"/>
  <c r="H101" i="16"/>
  <c r="E24" i="16"/>
  <c r="J24" i="16" s="1"/>
  <c r="E100" i="16"/>
  <c r="J100" i="16" s="1"/>
  <c r="E116" i="16"/>
  <c r="J116" i="16" s="1"/>
  <c r="E136" i="16"/>
  <c r="J136" i="16" s="1"/>
  <c r="J188" i="16"/>
  <c r="E61" i="16"/>
  <c r="J61" i="16" s="1"/>
  <c r="E173" i="16"/>
  <c r="J173" i="16" s="1"/>
  <c r="F13" i="16"/>
  <c r="H13" i="16" s="1"/>
  <c r="I13" i="16" s="1"/>
  <c r="F164" i="16"/>
  <c r="E50" i="16"/>
  <c r="J50" i="16" s="1"/>
  <c r="F34" i="16"/>
  <c r="H50" i="16"/>
  <c r="H120" i="16"/>
  <c r="H38" i="16"/>
  <c r="F116" i="16"/>
  <c r="F14" i="16"/>
  <c r="H78" i="16"/>
  <c r="H164" i="16"/>
  <c r="E11" i="16"/>
  <c r="H37" i="16"/>
  <c r="F48" i="16"/>
  <c r="H128" i="16"/>
  <c r="E13" i="16"/>
  <c r="H157" i="16"/>
  <c r="F70" i="16"/>
  <c r="F36" i="16"/>
  <c r="H52" i="16"/>
  <c r="F121" i="16"/>
  <c r="F137" i="16"/>
  <c r="F174" i="16"/>
  <c r="F101" i="16"/>
  <c r="F149" i="16"/>
  <c r="F92" i="16"/>
  <c r="E97" i="16"/>
  <c r="J97" i="16" s="1"/>
  <c r="F102" i="16"/>
  <c r="F129" i="16"/>
  <c r="E134" i="16"/>
  <c r="J134" i="16" s="1"/>
  <c r="F145" i="16"/>
  <c r="E90" i="16"/>
  <c r="J90" i="16" s="1"/>
  <c r="H172" i="16"/>
  <c r="I172" i="16"/>
  <c r="J172" i="16" s="1"/>
  <c r="J77" i="16"/>
  <c r="J46" i="16"/>
  <c r="F89" i="16"/>
  <c r="F68" i="16"/>
  <c r="H46" i="16"/>
  <c r="F25" i="16"/>
  <c r="J64" i="16"/>
  <c r="E176" i="16"/>
  <c r="J176" i="16" s="1"/>
  <c r="J192" i="16"/>
  <c r="E25" i="16"/>
  <c r="J25" i="16" s="1"/>
  <c r="E89" i="16"/>
  <c r="F46" i="16"/>
  <c r="J194" i="16"/>
  <c r="F21" i="16"/>
  <c r="J85" i="16"/>
  <c r="H110" i="16"/>
  <c r="F106" i="16"/>
  <c r="H133" i="16"/>
  <c r="E154" i="16"/>
  <c r="J154" i="16" s="1"/>
  <c r="H49" i="16"/>
  <c r="H160" i="16"/>
  <c r="H20" i="16"/>
  <c r="E20" i="16"/>
  <c r="J20" i="16" s="1"/>
  <c r="E68" i="16"/>
  <c r="J68" i="16" s="1"/>
  <c r="E84" i="16"/>
  <c r="J84" i="16" s="1"/>
  <c r="J45" i="16"/>
  <c r="F77" i="16"/>
  <c r="J98" i="16"/>
  <c r="J69" i="16"/>
  <c r="F85" i="16"/>
  <c r="J160" i="16"/>
  <c r="H56" i="16"/>
  <c r="H84" i="16"/>
  <c r="E110" i="16"/>
  <c r="J110" i="16" s="1"/>
  <c r="E126" i="16"/>
  <c r="J126" i="16" s="1"/>
  <c r="H106" i="16"/>
  <c r="E133" i="16"/>
  <c r="J133" i="16" s="1"/>
  <c r="F138" i="16"/>
  <c r="H181" i="16"/>
  <c r="E197" i="16"/>
  <c r="J197" i="16" s="1"/>
  <c r="J17" i="16"/>
  <c r="J28" i="16"/>
  <c r="E113" i="16"/>
  <c r="J113" i="16" s="1"/>
  <c r="J129" i="16"/>
  <c r="J150" i="16"/>
  <c r="J161" i="16"/>
  <c r="E34" i="16"/>
  <c r="J34" i="16" s="1"/>
  <c r="F120" i="16"/>
  <c r="F100" i="16"/>
  <c r="J40" i="16"/>
  <c r="E56" i="16"/>
  <c r="E120" i="16"/>
  <c r="J120" i="16" s="1"/>
  <c r="J152" i="16"/>
  <c r="E49" i="16"/>
  <c r="J49" i="16" s="1"/>
  <c r="E105" i="16"/>
  <c r="J105" i="16" s="1"/>
  <c r="H12" i="16"/>
  <c r="I12" i="16" s="1"/>
  <c r="F20" i="16"/>
  <c r="E62" i="16"/>
  <c r="J62" i="16" s="1"/>
  <c r="J94" i="16"/>
  <c r="H25" i="16"/>
  <c r="H68" i="16"/>
  <c r="H89" i="16"/>
  <c r="J21" i="16"/>
  <c r="F64" i="16"/>
  <c r="H144" i="16"/>
  <c r="F176" i="16"/>
  <c r="J41" i="16"/>
  <c r="H57" i="16"/>
  <c r="H105" i="16"/>
  <c r="F110" i="16"/>
  <c r="H126" i="16"/>
  <c r="F133" i="16"/>
  <c r="H154" i="16"/>
  <c r="F165" i="16"/>
  <c r="J181" i="16"/>
  <c r="H186" i="16"/>
  <c r="F197" i="16"/>
  <c r="F28" i="16"/>
  <c r="F49" i="16"/>
  <c r="H92" i="16"/>
  <c r="J198" i="16"/>
  <c r="H30" i="16"/>
  <c r="H15" i="16"/>
  <c r="F15" i="16"/>
  <c r="E15" i="16"/>
  <c r="J15" i="16" s="1"/>
  <c r="H31" i="16"/>
  <c r="F31" i="16"/>
  <c r="E31" i="16"/>
  <c r="J31" i="16" s="1"/>
  <c r="H47" i="16"/>
  <c r="F47" i="16"/>
  <c r="E47" i="16"/>
  <c r="J47" i="16" s="1"/>
  <c r="H63" i="16"/>
  <c r="F63" i="16"/>
  <c r="E63" i="16"/>
  <c r="J63" i="16" s="1"/>
  <c r="H79" i="16"/>
  <c r="F79" i="16"/>
  <c r="E79" i="16"/>
  <c r="J79" i="16" s="1"/>
  <c r="H95" i="16"/>
  <c r="F95" i="16"/>
  <c r="E95" i="16"/>
  <c r="J95" i="16" s="1"/>
  <c r="H111" i="16"/>
  <c r="F111" i="16"/>
  <c r="E111" i="16"/>
  <c r="J111" i="16" s="1"/>
  <c r="H127" i="16"/>
  <c r="F127" i="16"/>
  <c r="E127" i="16"/>
  <c r="J127" i="16" s="1"/>
  <c r="H143" i="16"/>
  <c r="F143" i="16"/>
  <c r="E143" i="16"/>
  <c r="F159" i="16"/>
  <c r="E159" i="16"/>
  <c r="H159" i="16"/>
  <c r="F175" i="16"/>
  <c r="H175" i="16"/>
  <c r="E175" i="16"/>
  <c r="J175" i="16" s="1"/>
  <c r="H191" i="16"/>
  <c r="E191" i="16"/>
  <c r="F191" i="16"/>
  <c r="J130" i="16"/>
  <c r="J48" i="16"/>
  <c r="J80" i="16"/>
  <c r="J128" i="16"/>
  <c r="F19" i="16"/>
  <c r="H19" i="16"/>
  <c r="E19" i="16"/>
  <c r="J19" i="16" s="1"/>
  <c r="H35" i="16"/>
  <c r="F35" i="16"/>
  <c r="E35" i="16"/>
  <c r="J35" i="16" s="1"/>
  <c r="H51" i="16"/>
  <c r="F51" i="16"/>
  <c r="E51" i="16"/>
  <c r="J51" i="16" s="1"/>
  <c r="F67" i="16"/>
  <c r="H67" i="16"/>
  <c r="E67" i="16"/>
  <c r="J67" i="16" s="1"/>
  <c r="F83" i="16"/>
  <c r="E83" i="16"/>
  <c r="H83" i="16"/>
  <c r="H99" i="16"/>
  <c r="F99" i="16"/>
  <c r="E99" i="16"/>
  <c r="J99" i="16" s="1"/>
  <c r="F115" i="16"/>
  <c r="H115" i="16"/>
  <c r="E115" i="16"/>
  <c r="J115" i="16" s="1"/>
  <c r="H131" i="16"/>
  <c r="F131" i="16"/>
  <c r="E131" i="16"/>
  <c r="J131" i="16" s="1"/>
  <c r="H147" i="16"/>
  <c r="F147" i="16"/>
  <c r="E147" i="16"/>
  <c r="J147" i="16" s="1"/>
  <c r="H163" i="16"/>
  <c r="F163" i="16"/>
  <c r="E163" i="16"/>
  <c r="J163" i="16" s="1"/>
  <c r="H179" i="16"/>
  <c r="F179" i="16"/>
  <c r="E179" i="16"/>
  <c r="J179" i="16" s="1"/>
  <c r="H195" i="16"/>
  <c r="F195" i="16"/>
  <c r="E195" i="16"/>
  <c r="J195" i="16" s="1"/>
  <c r="J178" i="16"/>
  <c r="J106" i="16"/>
  <c r="J138" i="16"/>
  <c r="J170" i="16"/>
  <c r="J132" i="16"/>
  <c r="J196" i="16"/>
  <c r="J29" i="16"/>
  <c r="J93" i="16"/>
  <c r="J125" i="16"/>
  <c r="J157" i="16"/>
  <c r="J189" i="16"/>
  <c r="H23" i="16"/>
  <c r="F23" i="16"/>
  <c r="E23" i="16"/>
  <c r="J23" i="16" s="1"/>
  <c r="H39" i="16"/>
  <c r="F39" i="16"/>
  <c r="E39" i="16"/>
  <c r="H55" i="16"/>
  <c r="F55" i="16"/>
  <c r="E55" i="16"/>
  <c r="J55" i="16" s="1"/>
  <c r="H71" i="16"/>
  <c r="F71" i="16"/>
  <c r="E71" i="16"/>
  <c r="J71" i="16" s="1"/>
  <c r="H87" i="16"/>
  <c r="F87" i="16"/>
  <c r="E87" i="16"/>
  <c r="J87" i="16" s="1"/>
  <c r="H103" i="16"/>
  <c r="F103" i="16"/>
  <c r="E103" i="16"/>
  <c r="J103" i="16" s="1"/>
  <c r="H119" i="16"/>
  <c r="F119" i="16"/>
  <c r="E119" i="16"/>
  <c r="J119" i="16" s="1"/>
  <c r="H135" i="16"/>
  <c r="F135" i="16"/>
  <c r="E135" i="16"/>
  <c r="J135" i="16" s="1"/>
  <c r="H151" i="16"/>
  <c r="F151" i="16"/>
  <c r="E151" i="16"/>
  <c r="J151" i="16" s="1"/>
  <c r="H167" i="16"/>
  <c r="E167" i="16"/>
  <c r="F167" i="16"/>
  <c r="H183" i="16"/>
  <c r="F183" i="16"/>
  <c r="E183" i="16"/>
  <c r="J183" i="16" s="1"/>
  <c r="H199" i="16"/>
  <c r="E199" i="16"/>
  <c r="F199" i="16"/>
  <c r="J42" i="16"/>
  <c r="J166" i="16"/>
  <c r="J72" i="16"/>
  <c r="J104" i="16"/>
  <c r="J168" i="16"/>
  <c r="J33" i="16"/>
  <c r="J73" i="16"/>
  <c r="J169" i="16"/>
  <c r="H27" i="16"/>
  <c r="F27" i="16"/>
  <c r="E27" i="16"/>
  <c r="F43" i="16"/>
  <c r="H43" i="16"/>
  <c r="E43" i="16"/>
  <c r="J43" i="16" s="1"/>
  <c r="H59" i="16"/>
  <c r="F59" i="16"/>
  <c r="E59" i="16"/>
  <c r="J59" i="16" s="1"/>
  <c r="F75" i="16"/>
  <c r="H75" i="16"/>
  <c r="E75" i="16"/>
  <c r="J75" i="16" s="1"/>
  <c r="H91" i="16"/>
  <c r="F91" i="16"/>
  <c r="E91" i="16"/>
  <c r="J91" i="16" s="1"/>
  <c r="H107" i="16"/>
  <c r="F107" i="16"/>
  <c r="E107" i="16"/>
  <c r="J107" i="16" s="1"/>
  <c r="F123" i="16"/>
  <c r="E123" i="16"/>
  <c r="H123" i="16"/>
  <c r="F139" i="16"/>
  <c r="H139" i="16"/>
  <c r="E139" i="16"/>
  <c r="J139" i="16" s="1"/>
  <c r="H155" i="16"/>
  <c r="F155" i="16"/>
  <c r="E155" i="16"/>
  <c r="J155" i="16" s="1"/>
  <c r="F171" i="16"/>
  <c r="H171" i="16"/>
  <c r="E171" i="16"/>
  <c r="F187" i="16"/>
  <c r="E187" i="16"/>
  <c r="H187" i="16"/>
  <c r="J114" i="16"/>
  <c r="J74" i="16"/>
  <c r="J22" i="16"/>
  <c r="J54" i="16"/>
  <c r="J118" i="16"/>
  <c r="J182" i="16"/>
  <c r="J13" i="16" l="1"/>
  <c r="J11" i="16"/>
  <c r="H9" i="16"/>
  <c r="I9" i="16" s="1"/>
  <c r="F10" i="16"/>
  <c r="E10" i="16"/>
  <c r="H10" i="16"/>
  <c r="I10" i="16" s="1"/>
  <c r="J184" i="16"/>
  <c r="J12" i="16"/>
  <c r="J187" i="16"/>
  <c r="J123" i="16"/>
  <c r="J167" i="16"/>
  <c r="J39" i="16"/>
  <c r="J56" i="16"/>
  <c r="J89" i="16"/>
  <c r="J171" i="16"/>
  <c r="J191" i="16"/>
  <c r="J27" i="16"/>
  <c r="J199" i="16"/>
  <c r="J83" i="16"/>
  <c r="J159" i="16"/>
  <c r="J143" i="16"/>
  <c r="J10" i="16" l="1"/>
  <c r="E9" i="16"/>
  <c r="J9" i="16" s="1"/>
  <c r="E4" i="22" l="1"/>
  <c r="G4" i="22" s="1"/>
  <c r="G57" i="22" s="1"/>
  <c r="H4" i="22"/>
  <c r="J4" i="22" s="1"/>
  <c r="H18" i="25" l="1"/>
  <c r="J57" i="22"/>
  <c r="K4" i="22" l="1"/>
  <c r="M4" i="22" s="1"/>
  <c r="M57" i="22" s="1"/>
</calcChain>
</file>

<file path=xl/sharedStrings.xml><?xml version="1.0" encoding="utf-8"?>
<sst xmlns="http://schemas.openxmlformats.org/spreadsheetml/2006/main" count="4362" uniqueCount="1527">
  <si>
    <t>S001</t>
  </si>
  <si>
    <t>U054</t>
  </si>
  <si>
    <t>S002</t>
  </si>
  <si>
    <t>Addison Northwest</t>
  </si>
  <si>
    <t>U055</t>
  </si>
  <si>
    <t>Addison Central</t>
  </si>
  <si>
    <t>S004</t>
  </si>
  <si>
    <t>Addison Rutland</t>
  </si>
  <si>
    <t>S005</t>
  </si>
  <si>
    <t>Southwest Vermont</t>
  </si>
  <si>
    <t>S006</t>
  </si>
  <si>
    <t>Bennington Rutland</t>
  </si>
  <si>
    <t>T050</t>
  </si>
  <si>
    <t>Colchester</t>
  </si>
  <si>
    <t>S009</t>
  </si>
  <si>
    <t>Caledonia Central</t>
  </si>
  <si>
    <t>T126</t>
  </si>
  <si>
    <t>S010</t>
  </si>
  <si>
    <t>Milton</t>
  </si>
  <si>
    <t>T179</t>
  </si>
  <si>
    <t>St. Johnsbury</t>
  </si>
  <si>
    <t>S012</t>
  </si>
  <si>
    <t>S014</t>
  </si>
  <si>
    <t>T037</t>
  </si>
  <si>
    <t>S015</t>
  </si>
  <si>
    <t>Burlington</t>
  </si>
  <si>
    <t>T191</t>
  </si>
  <si>
    <t>S016</t>
  </si>
  <si>
    <t>South Burlington</t>
  </si>
  <si>
    <t>T249</t>
  </si>
  <si>
    <t>S017</t>
  </si>
  <si>
    <t>Winooski</t>
  </si>
  <si>
    <t>S019</t>
  </si>
  <si>
    <t>Essex North</t>
  </si>
  <si>
    <t>S020</t>
  </si>
  <si>
    <t>Franklin Northeast</t>
  </si>
  <si>
    <t>S021</t>
  </si>
  <si>
    <t>Franklin Northwest</t>
  </si>
  <si>
    <t>S022</t>
  </si>
  <si>
    <t>Franklin West</t>
  </si>
  <si>
    <t>U057</t>
  </si>
  <si>
    <t>S023</t>
  </si>
  <si>
    <t>S024</t>
  </si>
  <si>
    <t>Grand Isle</t>
  </si>
  <si>
    <t>S025</t>
  </si>
  <si>
    <t>S026</t>
  </si>
  <si>
    <t>Lamoille South</t>
  </si>
  <si>
    <t>S027</t>
  </si>
  <si>
    <t>Orange East</t>
  </si>
  <si>
    <t>U059</t>
  </si>
  <si>
    <t>S028</t>
  </si>
  <si>
    <t>S030</t>
  </si>
  <si>
    <t>S031</t>
  </si>
  <si>
    <t>North Country</t>
  </si>
  <si>
    <t>S032</t>
  </si>
  <si>
    <t>Washington Central</t>
  </si>
  <si>
    <t>U052</t>
  </si>
  <si>
    <t>S033</t>
  </si>
  <si>
    <t>S034</t>
  </si>
  <si>
    <t>Orleans Central</t>
  </si>
  <si>
    <t>S035</t>
  </si>
  <si>
    <t>Orleans Southwest</t>
  </si>
  <si>
    <t>S036</t>
  </si>
  <si>
    <t>Rutland Northeast</t>
  </si>
  <si>
    <t>T173</t>
  </si>
  <si>
    <t>S040</t>
  </si>
  <si>
    <t>Rutland City</t>
  </si>
  <si>
    <t>U060</t>
  </si>
  <si>
    <t>S046</t>
  </si>
  <si>
    <t>Windham Central</t>
  </si>
  <si>
    <t>S047</t>
  </si>
  <si>
    <t>Windham Northeast</t>
  </si>
  <si>
    <t>S048</t>
  </si>
  <si>
    <t>Windham Southeast</t>
  </si>
  <si>
    <t>S049</t>
  </si>
  <si>
    <t>Windham Southwest</t>
  </si>
  <si>
    <t>S051</t>
  </si>
  <si>
    <t>Windsor Central</t>
  </si>
  <si>
    <t>S052</t>
  </si>
  <si>
    <t>Windsor Southeast</t>
  </si>
  <si>
    <t>T093</t>
  </si>
  <si>
    <t>S054</t>
  </si>
  <si>
    <t>Hartford</t>
  </si>
  <si>
    <t>T145</t>
  </si>
  <si>
    <t>S055</t>
  </si>
  <si>
    <t>T193</t>
  </si>
  <si>
    <t>S056</t>
  </si>
  <si>
    <t>Springfield</t>
  </si>
  <si>
    <t>S060</t>
  </si>
  <si>
    <t>S061</t>
  </si>
  <si>
    <t>S063</t>
  </si>
  <si>
    <t>Two Rivers</t>
  </si>
  <si>
    <t>U146</t>
  </si>
  <si>
    <t>U051</t>
  </si>
  <si>
    <t>Essex-Westford</t>
  </si>
  <si>
    <t>SU</t>
  </si>
  <si>
    <t>Payee</t>
  </si>
  <si>
    <t>Name</t>
  </si>
  <si>
    <t xml:space="preserve"> </t>
  </si>
  <si>
    <t>S003</t>
  </si>
  <si>
    <t>S007</t>
  </si>
  <si>
    <t>S011</t>
  </si>
  <si>
    <t>S065</t>
  </si>
  <si>
    <t>S064</t>
  </si>
  <si>
    <t>S069</t>
  </si>
  <si>
    <t>S068</t>
  </si>
  <si>
    <t>S067</t>
  </si>
  <si>
    <t>S066</t>
  </si>
  <si>
    <t>U071</t>
  </si>
  <si>
    <t>U064</t>
  </si>
  <si>
    <t>U061</t>
  </si>
  <si>
    <t>Base Amount Of SU's census grant</t>
  </si>
  <si>
    <t>Threshold Amount</t>
  </si>
  <si>
    <t>Chittenden East</t>
  </si>
  <si>
    <t>White River Valley</t>
  </si>
  <si>
    <t>Norwich</t>
  </si>
  <si>
    <t>Battenkill Valley</t>
  </si>
  <si>
    <t>Barre</t>
  </si>
  <si>
    <t>Rivendell</t>
  </si>
  <si>
    <t>Mount Abraham Unified</t>
  </si>
  <si>
    <t>U015</t>
  </si>
  <si>
    <t>Champlain Valley</t>
  </si>
  <si>
    <t>Maple Run Unified</t>
  </si>
  <si>
    <t>Lamoille Union</t>
  </si>
  <si>
    <t>Orange Southwest Unified</t>
  </si>
  <si>
    <t>Mill River Unified</t>
  </si>
  <si>
    <t>s042</t>
  </si>
  <si>
    <t>Harwood Unified</t>
  </si>
  <si>
    <t>Greater Rutland County</t>
  </si>
  <si>
    <t>Kingdom East Unified Unio</t>
  </si>
  <si>
    <t>Central Vermont</t>
  </si>
  <si>
    <t>Montpelier-Roxbury</t>
  </si>
  <si>
    <t>95% of Excess</t>
  </si>
  <si>
    <t>2021 Census Grant</t>
  </si>
  <si>
    <t xml:space="preserve">Instructions:  To determine 2021 Extraordinary Reimbursement amount, please enter total student cost for each extraordinary cost student </t>
  </si>
  <si>
    <t>1.  Please select SU:</t>
  </si>
  <si>
    <t>2.  Please Enter Student Total Cost</t>
  </si>
  <si>
    <t>Total Extraordinary Reimbursement</t>
  </si>
  <si>
    <t>Lesser Amount of Test #2</t>
  </si>
  <si>
    <t>Amount Over Threshold</t>
  </si>
  <si>
    <t>Threshold Minus Base X 60%</t>
  </si>
  <si>
    <t>FY18</t>
  </si>
  <si>
    <t>FY19</t>
  </si>
  <si>
    <t>FY20</t>
  </si>
  <si>
    <t>2021-2025 Census Grant Totals</t>
  </si>
  <si>
    <r>
      <t>Extrarordinary Threshold Increased By NIPA Each Year  (</t>
    </r>
    <r>
      <rPr>
        <b/>
        <sz val="14"/>
        <color rgb="FFFF0000"/>
        <rFont val="Calibri"/>
        <family val="2"/>
        <scheme val="minor"/>
      </rPr>
      <t>.03185 2016-2017 Used</t>
    </r>
    <r>
      <rPr>
        <b/>
        <sz val="14"/>
        <color theme="1"/>
        <rFont val="Calibri"/>
        <family val="2"/>
        <scheme val="minor"/>
      </rPr>
      <t>)</t>
    </r>
  </si>
  <si>
    <t>2. Please select a Year:</t>
  </si>
  <si>
    <t>Threshold</t>
  </si>
  <si>
    <t>NIPA</t>
  </si>
  <si>
    <t>FY18 §2961 
(FY18 State Block Grant Converted to FY20 SU)</t>
  </si>
  <si>
    <r>
      <t xml:space="preserve">FY17 </t>
    </r>
    <r>
      <rPr>
        <b/>
        <sz val="12"/>
        <color theme="1"/>
        <rFont val="Calibri"/>
        <family val="2"/>
      </rPr>
      <t>§</t>
    </r>
    <r>
      <rPr>
        <b/>
        <sz val="12"/>
        <color theme="1"/>
        <rFont val="Calibri"/>
        <family val="2"/>
        <scheme val="minor"/>
      </rPr>
      <t>2961 
(FY17 State Block Grant Converted to FY20 SU)</t>
    </r>
  </si>
  <si>
    <t>FY17 §2963 
(FY17 SEER Converted to FY20 SU)</t>
  </si>
  <si>
    <t>FY17 §2963a 
(Exceptional)</t>
  </si>
  <si>
    <t>FY18 §2963 
(FY18 SEER Converted to FY20 SU)</t>
  </si>
  <si>
    <t>FY18 §2963a 
(Exceptional)</t>
  </si>
  <si>
    <t xml:space="preserve">FY19 §2961 
(Block Grant Estimated) </t>
  </si>
  <si>
    <t>FY19 §2963 
(SEER Estimated)</t>
  </si>
  <si>
    <t>FY19 §2963a 
(Exceptional)</t>
  </si>
  <si>
    <t>FY19 Total Funding 
(§2961, §2963, &amp; §2963a)</t>
  </si>
  <si>
    <t>FY18 Total Funding 
(§2961, §2963, &amp; §2963a)</t>
  </si>
  <si>
    <t>FY17 Total Funding
(§2961, §2963, &amp; §2963a)</t>
  </si>
  <si>
    <t>FY17-FY19 Average Funding
(§2961, §2963, &amp; §2963a)</t>
  </si>
  <si>
    <t>FY21 Base Amount</t>
  </si>
  <si>
    <t>FY21 Census Grant</t>
  </si>
  <si>
    <t>Variable</t>
  </si>
  <si>
    <t>State Appropriations</t>
  </si>
  <si>
    <t>FY16-17</t>
  </si>
  <si>
    <t>Statewide LTM</t>
  </si>
  <si>
    <t>FY25 Uniform Base Amount</t>
  </si>
  <si>
    <t>FY22 Base Amount</t>
  </si>
  <si>
    <t>FY23 Base Amount</t>
  </si>
  <si>
    <t>FY24 Base Amount</t>
  </si>
  <si>
    <t>FY25 Base Amount</t>
  </si>
  <si>
    <r>
      <rPr>
        <sz val="11"/>
        <color theme="1"/>
        <rFont val="Calibri"/>
        <family val="2"/>
      </rPr>
      <t>§</t>
    </r>
    <r>
      <rPr>
        <sz val="11"/>
        <color theme="1"/>
        <rFont val="Calibri"/>
        <family val="2"/>
        <scheme val="minor"/>
      </rPr>
      <t>2961 (standard mainstream block grant)</t>
    </r>
  </si>
  <si>
    <t>§2963 (special education expenditures reimbursement)</t>
  </si>
  <si>
    <t>§2963a (exceptional circumstances)</t>
  </si>
  <si>
    <t>Average Appropriation (§2961, §2963, &amp; §2963a)</t>
  </si>
  <si>
    <t>Ave Appropriation (§2961, §2963, &amp; §2963a) Increased by NIPA</t>
  </si>
  <si>
    <t>FY22-FY25 Base Amount Calculation</t>
  </si>
  <si>
    <t>FY18 ADM</t>
  </si>
  <si>
    <t>FY21</t>
  </si>
  <si>
    <t>FY22</t>
  </si>
  <si>
    <t>FY23</t>
  </si>
  <si>
    <t>FY24</t>
  </si>
  <si>
    <t>FY25</t>
  </si>
  <si>
    <t>Estimated</t>
  </si>
  <si>
    <t>Act 173 Definition</t>
  </si>
  <si>
    <t>Most recent three year average ADM</t>
  </si>
  <si>
    <t>Average(FY17, FY18, FY19 ADM)</t>
  </si>
  <si>
    <t>FY17-18</t>
  </si>
  <si>
    <t>FY18-19</t>
  </si>
  <si>
    <t>FY19-20</t>
  </si>
  <si>
    <t>F20-21</t>
  </si>
  <si>
    <t>FY21-22</t>
  </si>
  <si>
    <t>National Income and Products Accounts  Implicit Price Deflator for State and Local Government Consumption Expenditures and Gross Investment as reported by the U.S. Department of Commerce, Bureau of Economic Analysis.</t>
  </si>
  <si>
    <t>LTM (Statewide/SU) - denominator</t>
  </si>
  <si>
    <t>LTM (Statewide/SU) - multiplier</t>
  </si>
  <si>
    <t>NA</t>
  </si>
  <si>
    <t>FY20 ADM</t>
  </si>
  <si>
    <t>FY21 ADM</t>
  </si>
  <si>
    <t>FY22 ADM</t>
  </si>
  <si>
    <t>FY23 ADM</t>
  </si>
  <si>
    <t>Average(FY18, FY19, FY20 ADM)</t>
  </si>
  <si>
    <t>Average(FY19, FY20, FY21 ADM)</t>
  </si>
  <si>
    <t>Average(FY20, FY21, FY22 ADM)</t>
  </si>
  <si>
    <t>Average(FY21, FY22, FY23 ADM)</t>
  </si>
  <si>
    <t>Average(FY17, FY18, FY19* ADM)</t>
  </si>
  <si>
    <t>Average(FY18, FY19*, FY20* ADM)</t>
  </si>
  <si>
    <t>Average(FY19*, FY20*, FY21* ADM)</t>
  </si>
  <si>
    <t>Average(FY20*, FY21*, FY22* ADM)</t>
  </si>
  <si>
    <t>Average(FY21*, FY22*, FY23* ADM)</t>
  </si>
  <si>
    <t>FY20 SBE gov</t>
  </si>
  <si>
    <t>FY17 ADMyr2</t>
  </si>
  <si>
    <t>FY18 ADMyr1</t>
  </si>
  <si>
    <t>FY19 ADMest</t>
  </si>
  <si>
    <t>to FY20 govSBE</t>
  </si>
  <si>
    <t>District  ID</t>
  </si>
  <si>
    <t>County</t>
  </si>
  <si>
    <t>S.U.</t>
  </si>
  <si>
    <t>T031</t>
  </si>
  <si>
    <t>Bristol</t>
  </si>
  <si>
    <t>T031T031</t>
  </si>
  <si>
    <t>Addison</t>
  </si>
  <si>
    <t>T112</t>
  </si>
  <si>
    <t>Lincoln</t>
  </si>
  <si>
    <t>T112T112</t>
  </si>
  <si>
    <t>T127</t>
  </si>
  <si>
    <t>Monkton</t>
  </si>
  <si>
    <t>T127T127</t>
  </si>
  <si>
    <t>T138</t>
  </si>
  <si>
    <t>New Haven</t>
  </si>
  <si>
    <t>T138T138</t>
  </si>
  <si>
    <t>T196</t>
  </si>
  <si>
    <t>Starksboro</t>
  </si>
  <si>
    <t>T196T196</t>
  </si>
  <si>
    <t>Mt. Abraham USD</t>
  </si>
  <si>
    <t>U061T031</t>
  </si>
  <si>
    <t>U061T112</t>
  </si>
  <si>
    <t>U061T127</t>
  </si>
  <si>
    <t>U061T138</t>
  </si>
  <si>
    <t>U061T196</t>
  </si>
  <si>
    <t>Mt. Abraham Unified School District</t>
  </si>
  <si>
    <t>U061U061</t>
  </si>
  <si>
    <t>T001</t>
  </si>
  <si>
    <t>T001T001</t>
  </si>
  <si>
    <t>T076</t>
  </si>
  <si>
    <t>Ferrisburgh</t>
  </si>
  <si>
    <t>T076T076</t>
  </si>
  <si>
    <t>T149</t>
  </si>
  <si>
    <t>Panton</t>
  </si>
  <si>
    <t>T149T149</t>
  </si>
  <si>
    <t>T213</t>
  </si>
  <si>
    <t>Vergennes</t>
  </si>
  <si>
    <t>T213T213</t>
  </si>
  <si>
    <t>T220</t>
  </si>
  <si>
    <t>Waltham</t>
  </si>
  <si>
    <t>T220T220</t>
  </si>
  <si>
    <t>Addison NW USD #054</t>
  </si>
  <si>
    <t>U054T001</t>
  </si>
  <si>
    <t>U054T076</t>
  </si>
  <si>
    <t>U054T149</t>
  </si>
  <si>
    <t>U054T213</t>
  </si>
  <si>
    <t>U054T220</t>
  </si>
  <si>
    <t>Addison NW USD</t>
  </si>
  <si>
    <t>U054U054</t>
  </si>
  <si>
    <t>T029</t>
  </si>
  <si>
    <t>Bridport</t>
  </si>
  <si>
    <t>T029T029</t>
  </si>
  <si>
    <t>T053</t>
  </si>
  <si>
    <t>Cornwall</t>
  </si>
  <si>
    <t>T053T053</t>
  </si>
  <si>
    <t>T123</t>
  </si>
  <si>
    <t>Middlebury ID</t>
  </si>
  <si>
    <t>Middlebury Id</t>
  </si>
  <si>
    <t>T123T123</t>
  </si>
  <si>
    <t>T167</t>
  </si>
  <si>
    <t>Ripton</t>
  </si>
  <si>
    <t>T167T167</t>
  </si>
  <si>
    <t>T180</t>
  </si>
  <si>
    <t>Salisbury</t>
  </si>
  <si>
    <t>T180T180</t>
  </si>
  <si>
    <t>T189</t>
  </si>
  <si>
    <t>Shoreham</t>
  </si>
  <si>
    <t>T189T189</t>
  </si>
  <si>
    <t>T239</t>
  </si>
  <si>
    <t>Weybridge</t>
  </si>
  <si>
    <t>T239T239</t>
  </si>
  <si>
    <t>Addison Central USD #055</t>
  </si>
  <si>
    <t>U055T029</t>
  </si>
  <si>
    <t>U055T053</t>
  </si>
  <si>
    <t>U055T123</t>
  </si>
  <si>
    <t>U055T167</t>
  </si>
  <si>
    <t>U055T180</t>
  </si>
  <si>
    <t>U055T189</t>
  </si>
  <si>
    <t>U055T239</t>
  </si>
  <si>
    <t>Addison Central USD</t>
  </si>
  <si>
    <t>U055U055</t>
  </si>
  <si>
    <t>T017</t>
  </si>
  <si>
    <t>Benson</t>
  </si>
  <si>
    <t>T017T017</t>
  </si>
  <si>
    <t>Rutland</t>
  </si>
  <si>
    <t>T042</t>
  </si>
  <si>
    <t>Castleton</t>
  </si>
  <si>
    <t>T042T042</t>
  </si>
  <si>
    <t>T073</t>
  </si>
  <si>
    <t>Fair Haven</t>
  </si>
  <si>
    <t>T073T073</t>
  </si>
  <si>
    <t>T098</t>
  </si>
  <si>
    <t>Hubbardton</t>
  </si>
  <si>
    <t>T098T098</t>
  </si>
  <si>
    <t>T148</t>
  </si>
  <si>
    <t>Orwell</t>
  </si>
  <si>
    <t>T148T148</t>
  </si>
  <si>
    <t>T233</t>
  </si>
  <si>
    <t>West Haven</t>
  </si>
  <si>
    <t>T233T233</t>
  </si>
  <si>
    <t>U062A</t>
  </si>
  <si>
    <t>Slate Valley MUSD</t>
  </si>
  <si>
    <t>U062AT017</t>
  </si>
  <si>
    <t>U062AT042</t>
  </si>
  <si>
    <t>U062AT073</t>
  </si>
  <si>
    <t>U062AT098</t>
  </si>
  <si>
    <t>U062AT233</t>
  </si>
  <si>
    <t>Slate Valley Modified Unified Union School District</t>
  </si>
  <si>
    <t>U062AU062A</t>
  </si>
  <si>
    <t>U062</t>
  </si>
  <si>
    <t>Slate Valley Unified Union School District</t>
  </si>
  <si>
    <t>Slate Valley USD</t>
  </si>
  <si>
    <t>T015</t>
  </si>
  <si>
    <t>Bennington ID</t>
  </si>
  <si>
    <t>Bennington Id</t>
  </si>
  <si>
    <t>T015T015</t>
  </si>
  <si>
    <t>Bennington</t>
  </si>
  <si>
    <t>T141</t>
  </si>
  <si>
    <t>North Bennington ID</t>
  </si>
  <si>
    <t>T141T141</t>
  </si>
  <si>
    <t>T159</t>
  </si>
  <si>
    <t>Pownal</t>
  </si>
  <si>
    <t>T159T159</t>
  </si>
  <si>
    <t>T183</t>
  </si>
  <si>
    <t>Shaftsbury</t>
  </si>
  <si>
    <t>T183T183</t>
  </si>
  <si>
    <t>T252</t>
  </si>
  <si>
    <t>Woodford</t>
  </si>
  <si>
    <t>T252T252</t>
  </si>
  <si>
    <t>T259</t>
  </si>
  <si>
    <t>Glastenbury</t>
  </si>
  <si>
    <t>T259T259</t>
  </si>
  <si>
    <t>U014</t>
  </si>
  <si>
    <t>Mt. Anthony UHSD #14</t>
  </si>
  <si>
    <t>U014T015</t>
  </si>
  <si>
    <t>U014T141</t>
  </si>
  <si>
    <t>U014T159</t>
  </si>
  <si>
    <t>U014T183</t>
  </si>
  <si>
    <t>U014T252</t>
  </si>
  <si>
    <t>Mt. Anthony UHSD</t>
  </si>
  <si>
    <t>U014U014</t>
  </si>
  <si>
    <t>U087</t>
  </si>
  <si>
    <t>Southwest Vermont Union Elementary School District</t>
  </si>
  <si>
    <t>Southwest Vermont UESD</t>
  </si>
  <si>
    <t>T056</t>
  </si>
  <si>
    <t>Danby</t>
  </si>
  <si>
    <t>T056T056</t>
  </si>
  <si>
    <t>T059</t>
  </si>
  <si>
    <t>Dorset</t>
  </si>
  <si>
    <t>T059T059</t>
  </si>
  <si>
    <t>T109</t>
  </si>
  <si>
    <t>Landgrove</t>
  </si>
  <si>
    <t>T109T109</t>
  </si>
  <si>
    <t>T113</t>
  </si>
  <si>
    <t>Londonderry</t>
  </si>
  <si>
    <t>T113T113</t>
  </si>
  <si>
    <t>Windham</t>
  </si>
  <si>
    <t>T119</t>
  </si>
  <si>
    <t>Manchester</t>
  </si>
  <si>
    <t>T119T119</t>
  </si>
  <si>
    <t>T134</t>
  </si>
  <si>
    <t>Mt. Tabor</t>
  </si>
  <si>
    <t>T134T134</t>
  </si>
  <si>
    <t>T150</t>
  </si>
  <si>
    <t>Pawlet</t>
  </si>
  <si>
    <t>T150T150</t>
  </si>
  <si>
    <t>T152</t>
  </si>
  <si>
    <t>Peru</t>
  </si>
  <si>
    <t>T152T152</t>
  </si>
  <si>
    <t>T172</t>
  </si>
  <si>
    <t>Rupert</t>
  </si>
  <si>
    <t>T172T172</t>
  </si>
  <si>
    <t>T202</t>
  </si>
  <si>
    <t>Sunderland</t>
  </si>
  <si>
    <t>T202T202</t>
  </si>
  <si>
    <t>T236</t>
  </si>
  <si>
    <t>Weston</t>
  </si>
  <si>
    <t>T236T236</t>
  </si>
  <si>
    <t>Windsor</t>
  </si>
  <si>
    <t>T248</t>
  </si>
  <si>
    <t>Winhall</t>
  </si>
  <si>
    <t>T248T248</t>
  </si>
  <si>
    <t>U063</t>
  </si>
  <si>
    <t>Taconic &amp; Green Regional USD</t>
  </si>
  <si>
    <t>U063T056</t>
  </si>
  <si>
    <t>U063T059</t>
  </si>
  <si>
    <t>U063T109</t>
  </si>
  <si>
    <t>U063T113</t>
  </si>
  <si>
    <t>U063T119</t>
  </si>
  <si>
    <t>U063T134</t>
  </si>
  <si>
    <t>U063T152</t>
  </si>
  <si>
    <t>U063T202</t>
  </si>
  <si>
    <t>U063T236</t>
  </si>
  <si>
    <t>Taconic and Green Regional School District</t>
  </si>
  <si>
    <t>U063U063</t>
  </si>
  <si>
    <t>U084</t>
  </si>
  <si>
    <t>Mettawee School District</t>
  </si>
  <si>
    <t>U084T150</t>
  </si>
  <si>
    <t>U084T172</t>
  </si>
  <si>
    <t>U084U084</t>
  </si>
  <si>
    <t>T050T050</t>
  </si>
  <si>
    <t>Chittenden</t>
  </si>
  <si>
    <t>T010</t>
  </si>
  <si>
    <t>Barnet</t>
  </si>
  <si>
    <t>T010T010</t>
  </si>
  <si>
    <t>Caledonia</t>
  </si>
  <si>
    <t>T038</t>
  </si>
  <si>
    <t>Cabot</t>
  </si>
  <si>
    <t>T038T038</t>
  </si>
  <si>
    <t>Washington</t>
  </si>
  <si>
    <t>T057</t>
  </si>
  <si>
    <t>Danville</t>
  </si>
  <si>
    <t>T057T057</t>
  </si>
  <si>
    <t>T121</t>
  </si>
  <si>
    <t>Marshfield</t>
  </si>
  <si>
    <t>T121T121</t>
  </si>
  <si>
    <t>T151</t>
  </si>
  <si>
    <t>Peacham</t>
  </si>
  <si>
    <t>T151T151</t>
  </si>
  <si>
    <t>T155</t>
  </si>
  <si>
    <t>Plainfield</t>
  </si>
  <si>
    <t>T155T155</t>
  </si>
  <si>
    <t>T218</t>
  </si>
  <si>
    <t>Walden</t>
  </si>
  <si>
    <t>T218T218</t>
  </si>
  <si>
    <t>T225</t>
  </si>
  <si>
    <t>Waterford</t>
  </si>
  <si>
    <t>T225T225</t>
  </si>
  <si>
    <t>U033</t>
  </si>
  <si>
    <t>Twinfield USD #33</t>
  </si>
  <si>
    <t>U033T121</t>
  </si>
  <si>
    <t>U033T155</t>
  </si>
  <si>
    <t>Twinfield USD</t>
  </si>
  <si>
    <t>U033U033</t>
  </si>
  <si>
    <t>U078</t>
  </si>
  <si>
    <t>U078T010</t>
  </si>
  <si>
    <t>U078T218</t>
  </si>
  <si>
    <t>U078T225</t>
  </si>
  <si>
    <t>Caledonia Cooperative USD</t>
  </si>
  <si>
    <t>Caledonia Cooperative Unified Union School District</t>
  </si>
  <si>
    <t>U078U078</t>
  </si>
  <si>
    <t>T126T126</t>
  </si>
  <si>
    <t>T179T179</t>
  </si>
  <si>
    <t>T022</t>
  </si>
  <si>
    <t>Bolton</t>
  </si>
  <si>
    <t>T022T022</t>
  </si>
  <si>
    <t>T099</t>
  </si>
  <si>
    <t>Huntington</t>
  </si>
  <si>
    <t>T099T099</t>
  </si>
  <si>
    <t>T106</t>
  </si>
  <si>
    <t>Jericho</t>
  </si>
  <si>
    <t>T106T106</t>
  </si>
  <si>
    <t>T166</t>
  </si>
  <si>
    <t>Richmond</t>
  </si>
  <si>
    <t>T166T166</t>
  </si>
  <si>
    <t>T212</t>
  </si>
  <si>
    <t>Underhill Town</t>
  </si>
  <si>
    <t>T212T212</t>
  </si>
  <si>
    <t>T255</t>
  </si>
  <si>
    <t>Buel's Gore</t>
  </si>
  <si>
    <t>T255T255</t>
  </si>
  <si>
    <t>U401A</t>
  </si>
  <si>
    <t>Mt. Mansfield MUSD #401A</t>
  </si>
  <si>
    <t>U401AT022</t>
  </si>
  <si>
    <t>U401AT106</t>
  </si>
  <si>
    <t>U401AT166</t>
  </si>
  <si>
    <t>U401AT212</t>
  </si>
  <si>
    <t>U401AU401A</t>
  </si>
  <si>
    <t>U401</t>
  </si>
  <si>
    <t>Mt. Mansfield UUSD</t>
  </si>
  <si>
    <t>Mt. Mansfield USD</t>
  </si>
  <si>
    <t>T045</t>
  </si>
  <si>
    <t>Charlotte</t>
  </si>
  <si>
    <t>T045T045</t>
  </si>
  <si>
    <t>T096</t>
  </si>
  <si>
    <t>Hinesburg</t>
  </si>
  <si>
    <t>T096T096</t>
  </si>
  <si>
    <t>T178</t>
  </si>
  <si>
    <t>St. George</t>
  </si>
  <si>
    <t>T178T178</t>
  </si>
  <si>
    <t>T186</t>
  </si>
  <si>
    <t>Shelburne</t>
  </si>
  <si>
    <t>T186T186</t>
  </si>
  <si>
    <t>T244</t>
  </si>
  <si>
    <t>Williston</t>
  </si>
  <si>
    <t>T244T244</t>
  </si>
  <si>
    <t>U056</t>
  </si>
  <si>
    <t>Champlain Valley USD #056</t>
  </si>
  <si>
    <t>U056T045</t>
  </si>
  <si>
    <t>U056T096</t>
  </si>
  <si>
    <t>U056T178</t>
  </si>
  <si>
    <t>U056T186</t>
  </si>
  <si>
    <t>U056T244</t>
  </si>
  <si>
    <t>Champlain Valley USD</t>
  </si>
  <si>
    <t>U056U056</t>
  </si>
  <si>
    <t>T037T037</t>
  </si>
  <si>
    <t>T191T191</t>
  </si>
  <si>
    <t>Winooski ID</t>
  </si>
  <si>
    <t>T249T249</t>
  </si>
  <si>
    <t>T021</t>
  </si>
  <si>
    <t>Bloomfield</t>
  </si>
  <si>
    <t>T021T021</t>
  </si>
  <si>
    <t>Essex</t>
  </si>
  <si>
    <t>T035</t>
  </si>
  <si>
    <t>Brunswick</t>
  </si>
  <si>
    <t>T035T035</t>
  </si>
  <si>
    <t>T041</t>
  </si>
  <si>
    <t>Canaan</t>
  </si>
  <si>
    <t>T041T041</t>
  </si>
  <si>
    <t>T064</t>
  </si>
  <si>
    <t>East Haven</t>
  </si>
  <si>
    <t>T064T064</t>
  </si>
  <si>
    <t>T083</t>
  </si>
  <si>
    <t>Granby</t>
  </si>
  <si>
    <t>T083T083</t>
  </si>
  <si>
    <t>T088</t>
  </si>
  <si>
    <t>Guildhall</t>
  </si>
  <si>
    <t>T088T088</t>
  </si>
  <si>
    <t>T108</t>
  </si>
  <si>
    <t>Kirby</t>
  </si>
  <si>
    <t>T108T108</t>
  </si>
  <si>
    <t>T111</t>
  </si>
  <si>
    <t>Lemington</t>
  </si>
  <si>
    <t>T111T111</t>
  </si>
  <si>
    <t>T118</t>
  </si>
  <si>
    <t>Maidstone</t>
  </si>
  <si>
    <t>T118T118</t>
  </si>
  <si>
    <t>T144</t>
  </si>
  <si>
    <t>Norton</t>
  </si>
  <si>
    <t>T144T144</t>
  </si>
  <si>
    <t>T216</t>
  </si>
  <si>
    <t>Victory</t>
  </si>
  <si>
    <t>T216T216</t>
  </si>
  <si>
    <t>T256</t>
  </si>
  <si>
    <t>Averill</t>
  </si>
  <si>
    <t>T256T256</t>
  </si>
  <si>
    <t>T257</t>
  </si>
  <si>
    <t>Avery's Gore</t>
  </si>
  <si>
    <t>T257T257</t>
  </si>
  <si>
    <t>T260</t>
  </si>
  <si>
    <t>Lewis</t>
  </si>
  <si>
    <t>T260T260</t>
  </si>
  <si>
    <t>T262</t>
  </si>
  <si>
    <t>Warner's Grant</t>
  </si>
  <si>
    <t>T262T262</t>
  </si>
  <si>
    <t>T263</t>
  </si>
  <si>
    <t>Warren's Gore</t>
  </si>
  <si>
    <t>T263T263</t>
  </si>
  <si>
    <t>U065</t>
  </si>
  <si>
    <t>Northeast Kingdom Choice USD</t>
  </si>
  <si>
    <t>U065T021</t>
  </si>
  <si>
    <t>U065T035</t>
  </si>
  <si>
    <t>U065T064</t>
  </si>
  <si>
    <t>U065T083</t>
  </si>
  <si>
    <t>U065T088</t>
  </si>
  <si>
    <t>U065T108</t>
  </si>
  <si>
    <t>U065T111</t>
  </si>
  <si>
    <t>U065T118</t>
  </si>
  <si>
    <t>U065T144</t>
  </si>
  <si>
    <t>U065T216</t>
  </si>
  <si>
    <t>Northeast Kingdom Choice School District</t>
  </si>
  <si>
    <t>U065U065</t>
  </si>
  <si>
    <t>T007</t>
  </si>
  <si>
    <t>Bakersfield</t>
  </si>
  <si>
    <t>T007T007</t>
  </si>
  <si>
    <t>Franklin</t>
  </si>
  <si>
    <t>T018</t>
  </si>
  <si>
    <t>Berkshire</t>
  </si>
  <si>
    <t>T018T018</t>
  </si>
  <si>
    <t>T068</t>
  </si>
  <si>
    <t>Enosburgh</t>
  </si>
  <si>
    <t>T068T068</t>
  </si>
  <si>
    <t>T128</t>
  </si>
  <si>
    <t>Montgomery</t>
  </si>
  <si>
    <t>T128T128</t>
  </si>
  <si>
    <t>T165</t>
  </si>
  <si>
    <t>Richford</t>
  </si>
  <si>
    <t>T165T165</t>
  </si>
  <si>
    <t>T187</t>
  </si>
  <si>
    <t>Sheldon</t>
  </si>
  <si>
    <t>T187T187</t>
  </si>
  <si>
    <t>U085</t>
  </si>
  <si>
    <t>Northern Mountain Valley UUSD</t>
  </si>
  <si>
    <t>U085T007</t>
  </si>
  <si>
    <t>U085T018</t>
  </si>
  <si>
    <t>U085U085</t>
  </si>
  <si>
    <t>U088</t>
  </si>
  <si>
    <t>Enosburgh-Richford Unified Union School District</t>
  </si>
  <si>
    <t>Enosburgh-Richford USD</t>
  </si>
  <si>
    <t>T078</t>
  </si>
  <si>
    <t>T078T078</t>
  </si>
  <si>
    <t>T095</t>
  </si>
  <si>
    <t>Highgate</t>
  </si>
  <si>
    <t>T095T095</t>
  </si>
  <si>
    <t>T204</t>
  </si>
  <si>
    <t>Swanton</t>
  </si>
  <si>
    <t>T204T204</t>
  </si>
  <si>
    <t>U089</t>
  </si>
  <si>
    <t>Franklin Northwest Unified Union School District</t>
  </si>
  <si>
    <t>Franklin Northwest USD</t>
  </si>
  <si>
    <t>T071</t>
  </si>
  <si>
    <t>Fairfax</t>
  </si>
  <si>
    <t>T071T071</t>
  </si>
  <si>
    <t>T077</t>
  </si>
  <si>
    <t>Fletcher</t>
  </si>
  <si>
    <t>T077T077</t>
  </si>
  <si>
    <t>T079</t>
  </si>
  <si>
    <t>Georgia</t>
  </si>
  <si>
    <t>T079T079</t>
  </si>
  <si>
    <t>T072</t>
  </si>
  <si>
    <t>Fairfield</t>
  </si>
  <si>
    <t>T072T072</t>
  </si>
  <si>
    <t>T176</t>
  </si>
  <si>
    <t>St. Albans City</t>
  </si>
  <si>
    <t>T176T176</t>
  </si>
  <si>
    <t>T177</t>
  </si>
  <si>
    <t>St. Albans Town</t>
  </si>
  <si>
    <t>T177T177</t>
  </si>
  <si>
    <t>Maple Run USD #057</t>
  </si>
  <si>
    <t>U057T072</t>
  </si>
  <si>
    <t>U057T176</t>
  </si>
  <si>
    <t>U057T177</t>
  </si>
  <si>
    <t>Maple Run USD</t>
  </si>
  <si>
    <t>U057U057</t>
  </si>
  <si>
    <t>T003</t>
  </si>
  <si>
    <t>Alburgh</t>
  </si>
  <si>
    <t>T003T003</t>
  </si>
  <si>
    <t>T084</t>
  </si>
  <si>
    <t>T084T084</t>
  </si>
  <si>
    <t>T103</t>
  </si>
  <si>
    <t>Isle La Motte</t>
  </si>
  <si>
    <t>T103T103</t>
  </si>
  <si>
    <t>T143</t>
  </si>
  <si>
    <t>North Hero</t>
  </si>
  <si>
    <t>T143T143</t>
  </si>
  <si>
    <t>T192</t>
  </si>
  <si>
    <t>South Hero</t>
  </si>
  <si>
    <t>T192T192</t>
  </si>
  <si>
    <t>U066</t>
  </si>
  <si>
    <t>Champlain Islands UUSD</t>
  </si>
  <si>
    <t>U066T084</t>
  </si>
  <si>
    <t>U066T103</t>
  </si>
  <si>
    <t>U066T143</t>
  </si>
  <si>
    <t>U066U066</t>
  </si>
  <si>
    <t>T014</t>
  </si>
  <si>
    <t>Belvidere</t>
  </si>
  <si>
    <t>T014T014</t>
  </si>
  <si>
    <t>Lamoille</t>
  </si>
  <si>
    <t>T040</t>
  </si>
  <si>
    <t>Cambridge</t>
  </si>
  <si>
    <t>T040T040</t>
  </si>
  <si>
    <t>T066</t>
  </si>
  <si>
    <t>Eden</t>
  </si>
  <si>
    <t>T066T066</t>
  </si>
  <si>
    <t>T100</t>
  </si>
  <si>
    <t>Hyde Park</t>
  </si>
  <si>
    <t>T100T100</t>
  </si>
  <si>
    <t>T107</t>
  </si>
  <si>
    <t>Johnson</t>
  </si>
  <si>
    <t>T107T107</t>
  </si>
  <si>
    <t>T226</t>
  </si>
  <si>
    <t>Waterville</t>
  </si>
  <si>
    <t>T226T226</t>
  </si>
  <si>
    <t>U058A</t>
  </si>
  <si>
    <t>Lamoille North MUSD #058A</t>
  </si>
  <si>
    <t>U058AT014</t>
  </si>
  <si>
    <t>U058AT066</t>
  </si>
  <si>
    <t>U058AT100</t>
  </si>
  <si>
    <t>U058AT107</t>
  </si>
  <si>
    <t>U058AT226</t>
  </si>
  <si>
    <t>Lamoille North MUSD</t>
  </si>
  <si>
    <t>U058AU058A</t>
  </si>
  <si>
    <t>U058</t>
  </si>
  <si>
    <t>Lamoille North Unified Union School District</t>
  </si>
  <si>
    <t>Lamoille North USD</t>
  </si>
  <si>
    <t>T067</t>
  </si>
  <si>
    <t>Elmore</t>
  </si>
  <si>
    <t>T067T067</t>
  </si>
  <si>
    <t>T132</t>
  </si>
  <si>
    <t>Morristown</t>
  </si>
  <si>
    <t>T132T132</t>
  </si>
  <si>
    <t>T198</t>
  </si>
  <si>
    <t>Stowe</t>
  </si>
  <si>
    <t>T198T198</t>
  </si>
  <si>
    <t>U090</t>
  </si>
  <si>
    <t>Lamoille South Unified Union School District</t>
  </si>
  <si>
    <t>Lamoille South USD</t>
  </si>
  <si>
    <t>T023</t>
  </si>
  <si>
    <t>Bradford ID</t>
  </si>
  <si>
    <t>Bradford Id</t>
  </si>
  <si>
    <t>T023T023</t>
  </si>
  <si>
    <t>Orange</t>
  </si>
  <si>
    <t>T052</t>
  </si>
  <si>
    <t>Corinth</t>
  </si>
  <si>
    <t>T052T052</t>
  </si>
  <si>
    <t>T087</t>
  </si>
  <si>
    <t>Groton</t>
  </si>
  <si>
    <t>T087T087</t>
  </si>
  <si>
    <t>T136</t>
  </si>
  <si>
    <t>Newbury</t>
  </si>
  <si>
    <t>T136T136</t>
  </si>
  <si>
    <t>T175</t>
  </si>
  <si>
    <t>Ryegate</t>
  </si>
  <si>
    <t>T175T175</t>
  </si>
  <si>
    <t>T205</t>
  </si>
  <si>
    <t>Thetford</t>
  </si>
  <si>
    <t>T205T205</t>
  </si>
  <si>
    <t>T207</t>
  </si>
  <si>
    <t>Topsham</t>
  </si>
  <si>
    <t>T207T207</t>
  </si>
  <si>
    <t>T229</t>
  </si>
  <si>
    <t>Wells River</t>
  </si>
  <si>
    <t>T229T229</t>
  </si>
  <si>
    <t>U021</t>
  </si>
  <si>
    <t>Blue Mountain USD #21</t>
  </si>
  <si>
    <t>U021T087</t>
  </si>
  <si>
    <t>U021T175</t>
  </si>
  <si>
    <t>U021T229</t>
  </si>
  <si>
    <t>Blue Mountain USD</t>
  </si>
  <si>
    <t>U021U021</t>
  </si>
  <si>
    <t>U036</t>
  </si>
  <si>
    <t>Waits River Valley USD #36</t>
  </si>
  <si>
    <t>U036T052</t>
  </si>
  <si>
    <t>U036T207</t>
  </si>
  <si>
    <t>Waits River Valley UESD</t>
  </si>
  <si>
    <t>U036U036</t>
  </si>
  <si>
    <t>U091</t>
  </si>
  <si>
    <t>Oxbow Unified Union School District</t>
  </si>
  <si>
    <t>Oxbow UHSD</t>
  </si>
  <si>
    <t>T024</t>
  </si>
  <si>
    <t>Braintree</t>
  </si>
  <si>
    <t>T024T024</t>
  </si>
  <si>
    <t>T032</t>
  </si>
  <si>
    <t>Brookfield</t>
  </si>
  <si>
    <t>T032T032</t>
  </si>
  <si>
    <t>T162</t>
  </si>
  <si>
    <t>Randolph</t>
  </si>
  <si>
    <t>T162T162</t>
  </si>
  <si>
    <t>Orange Southwest USD #059</t>
  </si>
  <si>
    <t>U059T024</t>
  </si>
  <si>
    <t>U059T032</t>
  </si>
  <si>
    <t>U059T162</t>
  </si>
  <si>
    <t>Orange Southwest USD</t>
  </si>
  <si>
    <t>U059U059</t>
  </si>
  <si>
    <t>T020</t>
  </si>
  <si>
    <t>Bethel</t>
  </si>
  <si>
    <t>T020T020</t>
  </si>
  <si>
    <t>T046</t>
  </si>
  <si>
    <t>Chelsea</t>
  </si>
  <si>
    <t>T046T046</t>
  </si>
  <si>
    <t>T085</t>
  </si>
  <si>
    <t>Granville</t>
  </si>
  <si>
    <t>T085T085</t>
  </si>
  <si>
    <t>T091</t>
  </si>
  <si>
    <t>Hancock</t>
  </si>
  <si>
    <t>T091T091</t>
  </si>
  <si>
    <t>T168</t>
  </si>
  <si>
    <t>Rochester</t>
  </si>
  <si>
    <t>T168T168</t>
  </si>
  <si>
    <t>T171</t>
  </si>
  <si>
    <t>Royalton</t>
  </si>
  <si>
    <t>T171T171</t>
  </si>
  <si>
    <t>T184</t>
  </si>
  <si>
    <t>Sharon</t>
  </si>
  <si>
    <t>T184T184</t>
  </si>
  <si>
    <t>T197</t>
  </si>
  <si>
    <t>Stockbridge</t>
  </si>
  <si>
    <t>T197T197</t>
  </si>
  <si>
    <t>T199</t>
  </si>
  <si>
    <t>Strafford</t>
  </si>
  <si>
    <t>T199T199</t>
  </si>
  <si>
    <t>T210</t>
  </si>
  <si>
    <t>Tunbridge</t>
  </si>
  <si>
    <t>T210T210</t>
  </si>
  <si>
    <t>U079</t>
  </si>
  <si>
    <t>U079T020</t>
  </si>
  <si>
    <t>U079T171</t>
  </si>
  <si>
    <t>White River USD</t>
  </si>
  <si>
    <t>White River Unified District</t>
  </si>
  <si>
    <t>U079U079</t>
  </si>
  <si>
    <t>U080</t>
  </si>
  <si>
    <t>U080T085</t>
  </si>
  <si>
    <t>U080T091</t>
  </si>
  <si>
    <t>Granville-Hancock USD</t>
  </si>
  <si>
    <t>Granville-Hancock Unified District</t>
  </si>
  <si>
    <t>U080U080</t>
  </si>
  <si>
    <t>U081</t>
  </si>
  <si>
    <t>U081T168</t>
  </si>
  <si>
    <t>U081T197</t>
  </si>
  <si>
    <t>Rochester-Stockbridge USD</t>
  </si>
  <si>
    <t>Rochester-Stockbridge Unified School District</t>
  </si>
  <si>
    <t>U081U081</t>
  </si>
  <si>
    <t>U082</t>
  </si>
  <si>
    <t>U082T046</t>
  </si>
  <si>
    <t>U082T210</t>
  </si>
  <si>
    <t>First Branch USD</t>
  </si>
  <si>
    <t>First Branch Unified School District</t>
  </si>
  <si>
    <t>U082U082</t>
  </si>
  <si>
    <t>T030</t>
  </si>
  <si>
    <t>Brighton</t>
  </si>
  <si>
    <t>T030T030</t>
  </si>
  <si>
    <t>T044</t>
  </si>
  <si>
    <t>Charleston</t>
  </si>
  <si>
    <t>T044T044</t>
  </si>
  <si>
    <t>Orleans</t>
  </si>
  <si>
    <t>T054</t>
  </si>
  <si>
    <t>Coventry</t>
  </si>
  <si>
    <t>T054T054</t>
  </si>
  <si>
    <t>T058</t>
  </si>
  <si>
    <t>Derby</t>
  </si>
  <si>
    <t>T058T058</t>
  </si>
  <si>
    <t>T097</t>
  </si>
  <si>
    <t>Holland</t>
  </si>
  <si>
    <t>T097T097</t>
  </si>
  <si>
    <t>T105</t>
  </si>
  <si>
    <t>Jay</t>
  </si>
  <si>
    <t>T105T105</t>
  </si>
  <si>
    <t>T114</t>
  </si>
  <si>
    <t>Lowell</t>
  </si>
  <si>
    <t>T114T114</t>
  </si>
  <si>
    <t>T131</t>
  </si>
  <si>
    <t>Morgan</t>
  </si>
  <si>
    <t>T131T131</t>
  </si>
  <si>
    <t>T139</t>
  </si>
  <si>
    <t>Newport City</t>
  </si>
  <si>
    <t>T139T139</t>
  </si>
  <si>
    <t>T140</t>
  </si>
  <si>
    <t>Newport Town</t>
  </si>
  <si>
    <t>T140T140</t>
  </si>
  <si>
    <t>T209</t>
  </si>
  <si>
    <t>Troy</t>
  </si>
  <si>
    <t>T209T209</t>
  </si>
  <si>
    <t>T231</t>
  </si>
  <si>
    <t>Westfield</t>
  </si>
  <si>
    <t>T231T231</t>
  </si>
  <si>
    <t>T258</t>
  </si>
  <si>
    <t>Ferdinand</t>
  </si>
  <si>
    <t>T258T258</t>
  </si>
  <si>
    <t>U022A</t>
  </si>
  <si>
    <t>North Country Jr UHSD #22</t>
  </si>
  <si>
    <t>U022AT058</t>
  </si>
  <si>
    <t>U022AT097</t>
  </si>
  <si>
    <t>U022AT105</t>
  </si>
  <si>
    <t>U022AT131</t>
  </si>
  <si>
    <t>U022AT139</t>
  </si>
  <si>
    <t>U022AT231</t>
  </si>
  <si>
    <t>North Country Jr UHSD</t>
  </si>
  <si>
    <t>U022AU022A</t>
  </si>
  <si>
    <t>U022B</t>
  </si>
  <si>
    <t>North Country Sr UHSD #22</t>
  </si>
  <si>
    <t>U022BT030</t>
  </si>
  <si>
    <t>U022BT044</t>
  </si>
  <si>
    <t>U022BT058</t>
  </si>
  <si>
    <t>U022BT097</t>
  </si>
  <si>
    <t>U022BT105</t>
  </si>
  <si>
    <t>U022BT114</t>
  </si>
  <si>
    <t>U022BT131</t>
  </si>
  <si>
    <t>U022BT139</t>
  </si>
  <si>
    <t>U022BT140</t>
  </si>
  <si>
    <t>U022BT209</t>
  </si>
  <si>
    <t>U022BT231</t>
  </si>
  <si>
    <t>North Country Sr UHSD</t>
  </si>
  <si>
    <t>U022BU022B</t>
  </si>
  <si>
    <t>T019</t>
  </si>
  <si>
    <t>Berlin</t>
  </si>
  <si>
    <t>T019T019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</si>
  <si>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</si>
  <si>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</si>
  <si>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</si>
  <si>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</si>
  <si>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</si>
  <si>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</si>
  <si>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</si>
  <si>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</si>
  <si>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</si>
  <si>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</si>
  <si>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</si>
  <si>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</si>
  <si>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U092</t>
  </si>
  <si>
    <t>Washington Central Unified Union School District</t>
  </si>
  <si>
    <t>Washington Central USD</t>
  </si>
  <si>
    <t>T049</t>
  </si>
  <si>
    <t>Clarendon</t>
  </si>
  <si>
    <t>T049T049</t>
  </si>
  <si>
    <t>T190</t>
  </si>
  <si>
    <t>Shrewsbury</t>
  </si>
  <si>
    <t>T190T190</t>
  </si>
  <si>
    <t>T206</t>
  </si>
  <si>
    <t>Tinmouth</t>
  </si>
  <si>
    <t>T206T206</t>
  </si>
  <si>
    <t>T219</t>
  </si>
  <si>
    <t>Wallingford</t>
  </si>
  <si>
    <t>T219T219</t>
  </si>
  <si>
    <t>Mill River USD #52</t>
  </si>
  <si>
    <t>U052T049</t>
  </si>
  <si>
    <t>U052T190</t>
  </si>
  <si>
    <t>U052T206</t>
  </si>
  <si>
    <t>U052T219</t>
  </si>
  <si>
    <t>Mill River USD</t>
  </si>
  <si>
    <t>U052U052</t>
  </si>
  <si>
    <t>T002</t>
  </si>
  <si>
    <t>Albany</t>
  </si>
  <si>
    <t>T002T002</t>
  </si>
  <si>
    <t>T013</t>
  </si>
  <si>
    <t>Barton ID</t>
  </si>
  <si>
    <t>Barton Id</t>
  </si>
  <si>
    <t>T013T013</t>
  </si>
  <si>
    <t>T034</t>
  </si>
  <si>
    <t>Brownington</t>
  </si>
  <si>
    <t>T034T034</t>
  </si>
  <si>
    <t>T080</t>
  </si>
  <si>
    <t>Glover</t>
  </si>
  <si>
    <t>T080T080</t>
  </si>
  <si>
    <t>T102</t>
  </si>
  <si>
    <t>Irasburg</t>
  </si>
  <si>
    <t>T102T102</t>
  </si>
  <si>
    <t>T147</t>
  </si>
  <si>
    <t>Orleans ID</t>
  </si>
  <si>
    <t>T147T147</t>
  </si>
  <si>
    <t>T235</t>
  </si>
  <si>
    <t>Westmore</t>
  </si>
  <si>
    <t>T235T235</t>
  </si>
  <si>
    <t>U024</t>
  </si>
  <si>
    <t>Lake Region UHSD #24</t>
  </si>
  <si>
    <t>U024T002</t>
  </si>
  <si>
    <t>U024T013</t>
  </si>
  <si>
    <t>U024T034</t>
  </si>
  <si>
    <t>U024T080</t>
  </si>
  <si>
    <t>U024T102</t>
  </si>
  <si>
    <t>U024T147</t>
  </si>
  <si>
    <t>U024T235</t>
  </si>
  <si>
    <t>Lake Region UHSD</t>
  </si>
  <si>
    <t>U024U024</t>
  </si>
  <si>
    <t>U093</t>
  </si>
  <si>
    <t>Orleans Central Union Elementary School District</t>
  </si>
  <si>
    <t>Orleans Central UESD</t>
  </si>
  <si>
    <t>T055</t>
  </si>
  <si>
    <t>Craftsbury</t>
  </si>
  <si>
    <t>T055T055</t>
  </si>
  <si>
    <t>T086</t>
  </si>
  <si>
    <t>Greensboro</t>
  </si>
  <si>
    <t>T086T086</t>
  </si>
  <si>
    <t>T092</t>
  </si>
  <si>
    <t>Hardwick</t>
  </si>
  <si>
    <t>T092T092</t>
  </si>
  <si>
    <t>T195</t>
  </si>
  <si>
    <t>Stannard</t>
  </si>
  <si>
    <t>T195T195</t>
  </si>
  <si>
    <t>T250</t>
  </si>
  <si>
    <t>Wolcott</t>
  </si>
  <si>
    <t>T250T250</t>
  </si>
  <si>
    <t>T251</t>
  </si>
  <si>
    <t>Woodbury</t>
  </si>
  <si>
    <t>T251T251</t>
  </si>
  <si>
    <t>U026</t>
  </si>
  <si>
    <t>Hazen UHSD #26</t>
  </si>
  <si>
    <t>U026T086</t>
  </si>
  <si>
    <t>U026T092</t>
  </si>
  <si>
    <t>U026T251</t>
  </si>
  <si>
    <t>Hazen UHSD</t>
  </si>
  <si>
    <t>U026U026</t>
  </si>
  <si>
    <t>U094</t>
  </si>
  <si>
    <t>Orleans Southwest Union Elementary School District</t>
  </si>
  <si>
    <t>Orleans Southwest UESD</t>
  </si>
  <si>
    <t>T026</t>
  </si>
  <si>
    <t>Brandon</t>
  </si>
  <si>
    <t>T026T026</t>
  </si>
  <si>
    <t>T048</t>
  </si>
  <si>
    <t>T048T048</t>
  </si>
  <si>
    <t>T081</t>
  </si>
  <si>
    <t>Goshen</t>
  </si>
  <si>
    <t>T081T081</t>
  </si>
  <si>
    <t>T110</t>
  </si>
  <si>
    <t>Leicester</t>
  </si>
  <si>
    <t>T110T110</t>
  </si>
  <si>
    <t>T122</t>
  </si>
  <si>
    <t>Mendon</t>
  </si>
  <si>
    <t>T122T122</t>
  </si>
  <si>
    <t>T154</t>
  </si>
  <si>
    <t>Pittsford</t>
  </si>
  <si>
    <t>T154T154</t>
  </si>
  <si>
    <t>T201</t>
  </si>
  <si>
    <t>Sudbury</t>
  </si>
  <si>
    <t>T201T201</t>
  </si>
  <si>
    <t>T241</t>
  </si>
  <si>
    <t>Whiting</t>
  </si>
  <si>
    <t>T241T241</t>
  </si>
  <si>
    <t>U049</t>
  </si>
  <si>
    <t>U049T048</t>
  </si>
  <si>
    <t>U049T122</t>
  </si>
  <si>
    <t>Bartow USD</t>
  </si>
  <si>
    <t>U049U049</t>
  </si>
  <si>
    <t>U053</t>
  </si>
  <si>
    <t>Otter Valley USD</t>
  </si>
  <si>
    <t>U053T026</t>
  </si>
  <si>
    <t>U053T081</t>
  </si>
  <si>
    <t>U053T110</t>
  </si>
  <si>
    <t>U053T154</t>
  </si>
  <si>
    <t>U053T201</t>
  </si>
  <si>
    <t>U053T241</t>
  </si>
  <si>
    <t>U053U053</t>
  </si>
  <si>
    <t>T173T173</t>
  </si>
  <si>
    <t>T063</t>
  </si>
  <si>
    <t>Duxbury</t>
  </si>
  <si>
    <t>T063T063</t>
  </si>
  <si>
    <t>T075</t>
  </si>
  <si>
    <t>Fayston</t>
  </si>
  <si>
    <t>T075T075</t>
  </si>
  <si>
    <t>T130</t>
  </si>
  <si>
    <t>Moretown</t>
  </si>
  <si>
    <t>T130T130</t>
  </si>
  <si>
    <t>T217</t>
  </si>
  <si>
    <t>Waitsfield</t>
  </si>
  <si>
    <t>T217T217</t>
  </si>
  <si>
    <t>T222</t>
  </si>
  <si>
    <t>Warren</t>
  </si>
  <si>
    <t>T222T222</t>
  </si>
  <si>
    <t>T224</t>
  </si>
  <si>
    <t>Waterbury</t>
  </si>
  <si>
    <t>T224T224</t>
  </si>
  <si>
    <t>Harwood USD #060</t>
  </si>
  <si>
    <t>U060T063</t>
  </si>
  <si>
    <t>U060T075</t>
  </si>
  <si>
    <t>U060T130</t>
  </si>
  <si>
    <t>U060T217</t>
  </si>
  <si>
    <t>U060T222</t>
  </si>
  <si>
    <t>U060T224</t>
  </si>
  <si>
    <t>Harwood USD</t>
  </si>
  <si>
    <t>U060U060</t>
  </si>
  <si>
    <t>T033</t>
  </si>
  <si>
    <t>Brookline</t>
  </si>
  <si>
    <t>T033T033</t>
  </si>
  <si>
    <t>T060</t>
  </si>
  <si>
    <t>Dover</t>
  </si>
  <si>
    <t>T060T060</t>
  </si>
  <si>
    <t>T104</t>
  </si>
  <si>
    <t>Jamaica</t>
  </si>
  <si>
    <t>T104T104</t>
  </si>
  <si>
    <t>T120</t>
  </si>
  <si>
    <t>Marlboro</t>
  </si>
  <si>
    <t>T120T120</t>
  </si>
  <si>
    <t>T137</t>
  </si>
  <si>
    <t>Newfane</t>
  </si>
  <si>
    <t>T137T137</t>
  </si>
  <si>
    <t>T200</t>
  </si>
  <si>
    <t>Stratton</t>
  </si>
  <si>
    <t>T200T200</t>
  </si>
  <si>
    <t>T208</t>
  </si>
  <si>
    <t>Townshend</t>
  </si>
  <si>
    <t>T208T208</t>
  </si>
  <si>
    <t>T221</t>
  </si>
  <si>
    <t>Wardsboro</t>
  </si>
  <si>
    <t>T221T221</t>
  </si>
  <si>
    <t>T246</t>
  </si>
  <si>
    <t>T246T246</t>
  </si>
  <si>
    <t>U072A</t>
  </si>
  <si>
    <t>West River MUED</t>
  </si>
  <si>
    <t>U072AT033</t>
  </si>
  <si>
    <t>U072AT104</t>
  </si>
  <si>
    <t>U072AT137</t>
  </si>
  <si>
    <t>U072AT208</t>
  </si>
  <si>
    <t>West River Modified Union Education District</t>
  </si>
  <si>
    <t>U072AU072A</t>
  </si>
  <si>
    <t>U072</t>
  </si>
  <si>
    <t>West River Union Education District</t>
  </si>
  <si>
    <t>West River UED</t>
  </si>
  <si>
    <t>U073</t>
  </si>
  <si>
    <t>River Valleys USD</t>
  </si>
  <si>
    <t>U073T060</t>
  </si>
  <si>
    <t>U073T221</t>
  </si>
  <si>
    <t>U073U073</t>
  </si>
  <si>
    <t>T006</t>
  </si>
  <si>
    <t>Athens</t>
  </si>
  <si>
    <t>T006T006</t>
  </si>
  <si>
    <t>T082</t>
  </si>
  <si>
    <t>Grafton</t>
  </si>
  <si>
    <t>T082T082</t>
  </si>
  <si>
    <t>T169</t>
  </si>
  <si>
    <t>Rockingham</t>
  </si>
  <si>
    <t>T169T169</t>
  </si>
  <si>
    <t>T234</t>
  </si>
  <si>
    <t>Westminster</t>
  </si>
  <si>
    <t>T234T234</t>
  </si>
  <si>
    <t>U027</t>
  </si>
  <si>
    <t>Bellows Falls UHSD #27</t>
  </si>
  <si>
    <t>U027T006</t>
  </si>
  <si>
    <t>U027T082</t>
  </si>
  <si>
    <t>U027T169</t>
  </si>
  <si>
    <t>U027T234</t>
  </si>
  <si>
    <t>Bellows Falls UHSD</t>
  </si>
  <si>
    <t>U027U027</t>
  </si>
  <si>
    <t>U095</t>
  </si>
  <si>
    <t>Windham Northeast Union Elementary School District</t>
  </si>
  <si>
    <t>Windham Northeast UESD</t>
  </si>
  <si>
    <t>T027</t>
  </si>
  <si>
    <t>Brattleboro</t>
  </si>
  <si>
    <t>T027T027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</si>
  <si>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</si>
  <si>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</si>
  <si>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</si>
  <si>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</si>
  <si>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</si>
  <si>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</si>
  <si>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</si>
  <si>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</si>
  <si>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</si>
  <si>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T214</t>
  </si>
  <si>
    <t>Vernon</t>
  </si>
  <si>
    <t>T214T214</t>
  </si>
  <si>
    <t>U096</t>
  </si>
  <si>
    <t>Windham Southeast Unified Union School District</t>
  </si>
  <si>
    <t>Windham Southeast USD</t>
  </si>
  <si>
    <t>T090</t>
  </si>
  <si>
    <t>Halifax</t>
  </si>
  <si>
    <t>T090T090</t>
  </si>
  <si>
    <t>T164</t>
  </si>
  <si>
    <t>Readsboro</t>
  </si>
  <si>
    <t>T164T164</t>
  </si>
  <si>
    <t>T182</t>
  </si>
  <si>
    <t>Searsburg</t>
  </si>
  <si>
    <t>T182T182</t>
  </si>
  <si>
    <t>T194</t>
  </si>
  <si>
    <t>Stamford</t>
  </si>
  <si>
    <t>T194T194</t>
  </si>
  <si>
    <t>T242</t>
  </si>
  <si>
    <t>Whitingham</t>
  </si>
  <si>
    <t>T242T242</t>
  </si>
  <si>
    <t>T245</t>
  </si>
  <si>
    <t>Wilmington</t>
  </si>
  <si>
    <t>T245T245</t>
  </si>
  <si>
    <t>T261</t>
  </si>
  <si>
    <t>Somerset</t>
  </si>
  <si>
    <t>T261T261</t>
  </si>
  <si>
    <t>U074</t>
  </si>
  <si>
    <t>Southern Valley USD</t>
  </si>
  <si>
    <t>U074T090</t>
  </si>
  <si>
    <t>U074T164</t>
  </si>
  <si>
    <t>Southern Valley Unified School District</t>
  </si>
  <si>
    <t>U074U074</t>
  </si>
  <si>
    <t>U075</t>
  </si>
  <si>
    <t>Twin Valley USD</t>
  </si>
  <si>
    <t>U075T242</t>
  </si>
  <si>
    <t>U075T245</t>
  </si>
  <si>
    <t>Twin Valley Unified School District</t>
  </si>
  <si>
    <t>U075U075</t>
  </si>
  <si>
    <t>T009</t>
  </si>
  <si>
    <t>Barnard</t>
  </si>
  <si>
    <t>T009T009</t>
  </si>
  <si>
    <t>T028</t>
  </si>
  <si>
    <t>Bridgewater</t>
  </si>
  <si>
    <t>T028T028</t>
  </si>
  <si>
    <t>T153</t>
  </si>
  <si>
    <t>Pittsfield</t>
  </si>
  <si>
    <t>T153T153</t>
  </si>
  <si>
    <t>T156</t>
  </si>
  <si>
    <t>Plymouth</t>
  </si>
  <si>
    <t>T156T156</t>
  </si>
  <si>
    <t>T157</t>
  </si>
  <si>
    <t>Pomfret</t>
  </si>
  <si>
    <t>T157T157</t>
  </si>
  <si>
    <t>T163</t>
  </si>
  <si>
    <t>Reading</t>
  </si>
  <si>
    <t>T163T163</t>
  </si>
  <si>
    <t>T188</t>
  </si>
  <si>
    <t>Killington</t>
  </si>
  <si>
    <t>Sherburne (Killington)</t>
  </si>
  <si>
    <t>T188T188</t>
  </si>
  <si>
    <t>T253</t>
  </si>
  <si>
    <t>Woodstock</t>
  </si>
  <si>
    <t>T253T253</t>
  </si>
  <si>
    <t>U076A</t>
  </si>
  <si>
    <t>Windsor Central MUSD</t>
  </si>
  <si>
    <t>U076AT028</t>
  </si>
  <si>
    <t>U076AT156</t>
  </si>
  <si>
    <t>U076AT157</t>
  </si>
  <si>
    <t>U076AT163</t>
  </si>
  <si>
    <t>U076AT188</t>
  </si>
  <si>
    <t>U076AT253</t>
  </si>
  <si>
    <t>Windsor Central Modified Unified Union School District</t>
  </si>
  <si>
    <t>U076AU076A</t>
  </si>
  <si>
    <t>U076</t>
  </si>
  <si>
    <t>Windsor Central USD</t>
  </si>
  <si>
    <t>Windsor Central Unified Union School District</t>
  </si>
  <si>
    <t>T094</t>
  </si>
  <si>
    <t>Hartland</t>
  </si>
  <si>
    <t>T094T094</t>
  </si>
  <si>
    <t>T227</t>
  </si>
  <si>
    <t>Weathersfield</t>
  </si>
  <si>
    <t>T227T227</t>
  </si>
  <si>
    <t>T238</t>
  </si>
  <si>
    <t>West Windsor</t>
  </si>
  <si>
    <t>T238T238</t>
  </si>
  <si>
    <t>T247</t>
  </si>
  <si>
    <t>T247T247</t>
  </si>
  <si>
    <t>U086</t>
  </si>
  <si>
    <t>Mount Ascutney School District</t>
  </si>
  <si>
    <t>U086T238</t>
  </si>
  <si>
    <t>U086T247</t>
  </si>
  <si>
    <t>Mount Ascutney USD</t>
  </si>
  <si>
    <t>U086U086</t>
  </si>
  <si>
    <t>T093T093</t>
  </si>
  <si>
    <t>T145T145</t>
  </si>
  <si>
    <t>T193T193</t>
  </si>
  <si>
    <t>T005</t>
  </si>
  <si>
    <t>Arlington</t>
  </si>
  <si>
    <t>T005T005</t>
  </si>
  <si>
    <t>T181</t>
  </si>
  <si>
    <t>Sandgate</t>
  </si>
  <si>
    <t>T181T181</t>
  </si>
  <si>
    <t>T011</t>
  </si>
  <si>
    <t>Barre City</t>
  </si>
  <si>
    <t>T011T011</t>
  </si>
  <si>
    <t>T012</t>
  </si>
  <si>
    <t>Barre Town</t>
  </si>
  <si>
    <t>T012T012</t>
  </si>
  <si>
    <t>U097</t>
  </si>
  <si>
    <t>Barre Unified Union School District</t>
  </si>
  <si>
    <t>Barre USD</t>
  </si>
  <si>
    <t>T004</t>
  </si>
  <si>
    <t>Andover</t>
  </si>
  <si>
    <t>T004T004</t>
  </si>
  <si>
    <t>T008</t>
  </si>
  <si>
    <t>Baltimore</t>
  </si>
  <si>
    <t>T008T008</t>
  </si>
  <si>
    <t>T043</t>
  </si>
  <si>
    <t>Cavendish</t>
  </si>
  <si>
    <t>T043T043</t>
  </si>
  <si>
    <t>T047</t>
  </si>
  <si>
    <t>Chester</t>
  </si>
  <si>
    <t>T047T047</t>
  </si>
  <si>
    <t>T115</t>
  </si>
  <si>
    <t>Ludlow</t>
  </si>
  <si>
    <t>T115T115</t>
  </si>
  <si>
    <t>T133</t>
  </si>
  <si>
    <t>Mt. Holly</t>
  </si>
  <si>
    <t>T133T133</t>
  </si>
  <si>
    <t>U077</t>
  </si>
  <si>
    <t>Green Mountain USD</t>
  </si>
  <si>
    <t>U077T004</t>
  </si>
  <si>
    <t>U077T008</t>
  </si>
  <si>
    <t>U077T043</t>
  </si>
  <si>
    <t>U077T047</t>
  </si>
  <si>
    <t>Green Mountain Unified School District</t>
  </si>
  <si>
    <t>U077U077</t>
  </si>
  <si>
    <t>U083</t>
  </si>
  <si>
    <t>Ludlow-Mt. Holly Unified Union School District</t>
  </si>
  <si>
    <t>U083T115</t>
  </si>
  <si>
    <t>U083T133</t>
  </si>
  <si>
    <t>U083U083</t>
  </si>
  <si>
    <t>T074</t>
  </si>
  <si>
    <t>Fairlee</t>
  </si>
  <si>
    <t>T074T074</t>
  </si>
  <si>
    <t>T215</t>
  </si>
  <si>
    <t>Vershire</t>
  </si>
  <si>
    <t>T215T215</t>
  </si>
  <si>
    <t>T230</t>
  </si>
  <si>
    <t>West Fairlee</t>
  </si>
  <si>
    <t>T230T230</t>
  </si>
  <si>
    <t>Rivendell Interstate School District</t>
  </si>
  <si>
    <t>U146T074</t>
  </si>
  <si>
    <t>U146T215</t>
  </si>
  <si>
    <t>U146T230</t>
  </si>
  <si>
    <t>Rivendell Interstate USD</t>
  </si>
  <si>
    <t>U146U146</t>
  </si>
  <si>
    <t>T069</t>
  </si>
  <si>
    <t>Essex Junction ID</t>
  </si>
  <si>
    <t>T069T069</t>
  </si>
  <si>
    <t>T070</t>
  </si>
  <si>
    <t>Essex Town</t>
  </si>
  <si>
    <t>T070T070</t>
  </si>
  <si>
    <t>T232</t>
  </si>
  <si>
    <t>Westford</t>
  </si>
  <si>
    <t>T232T232</t>
  </si>
  <si>
    <t>Essex-Westford EC USD #051</t>
  </si>
  <si>
    <t>U051T069</t>
  </si>
  <si>
    <t>U051T070</t>
  </si>
  <si>
    <t>U051T232</t>
  </si>
  <si>
    <t>Essex-Westford EC USD</t>
  </si>
  <si>
    <t>U051U051</t>
  </si>
  <si>
    <t>T101</t>
  </si>
  <si>
    <t>Ira</t>
  </si>
  <si>
    <t>T101T101</t>
  </si>
  <si>
    <t>T125</t>
  </si>
  <si>
    <t>Middletown Springs</t>
  </si>
  <si>
    <t>T125T125</t>
  </si>
  <si>
    <t>T158</t>
  </si>
  <si>
    <t>Poultney</t>
  </si>
  <si>
    <t>T158T158</t>
  </si>
  <si>
    <t>T160</t>
  </si>
  <si>
    <t>Proctor</t>
  </si>
  <si>
    <t>T160T160</t>
  </si>
  <si>
    <t>T174</t>
  </si>
  <si>
    <t>Rutland Town</t>
  </si>
  <si>
    <t>T174T174</t>
  </si>
  <si>
    <t>T228</t>
  </si>
  <si>
    <t>Wells</t>
  </si>
  <si>
    <t>T228T228</t>
  </si>
  <si>
    <t>T237</t>
  </si>
  <si>
    <t>West Rutland</t>
  </si>
  <si>
    <t>T237T237</t>
  </si>
  <si>
    <t>U069</t>
  </si>
  <si>
    <t>Wells Spring USD</t>
  </si>
  <si>
    <t>U069T125</t>
  </si>
  <si>
    <t>U069T228</t>
  </si>
  <si>
    <t>Wells Spring Unified Union School District</t>
  </si>
  <si>
    <t>U069U069</t>
  </si>
  <si>
    <t>U070</t>
  </si>
  <si>
    <t>Quarry Valley USD</t>
  </si>
  <si>
    <t>U070T158</t>
  </si>
  <si>
    <t>U070T160</t>
  </si>
  <si>
    <t>U070T237</t>
  </si>
  <si>
    <t>Quarry Valley Unified Union School District</t>
  </si>
  <si>
    <t>U070U070</t>
  </si>
  <si>
    <t>T036</t>
  </si>
  <si>
    <t>Burke</t>
  </si>
  <si>
    <t>T036T036</t>
  </si>
  <si>
    <t>T051</t>
  </si>
  <si>
    <t>Concord</t>
  </si>
  <si>
    <t>T051T051</t>
  </si>
  <si>
    <t>T116</t>
  </si>
  <si>
    <t>Lunenburg</t>
  </si>
  <si>
    <t>T116T116</t>
  </si>
  <si>
    <t>T117</t>
  </si>
  <si>
    <t>Lyndon</t>
  </si>
  <si>
    <t>T117T117</t>
  </si>
  <si>
    <t>T135</t>
  </si>
  <si>
    <t>Newark</t>
  </si>
  <si>
    <t>T135T135</t>
  </si>
  <si>
    <t>T185</t>
  </si>
  <si>
    <t>Sheffield</t>
  </si>
  <si>
    <t>T185T185</t>
  </si>
  <si>
    <t>T203</t>
  </si>
  <si>
    <t>Sutton</t>
  </si>
  <si>
    <t>T203T203</t>
  </si>
  <si>
    <t>T240</t>
  </si>
  <si>
    <t>Wheelock</t>
  </si>
  <si>
    <t>T240T240</t>
  </si>
  <si>
    <t>Kingdom East USD</t>
  </si>
  <si>
    <t>U064T036</t>
  </si>
  <si>
    <t>U064T051</t>
  </si>
  <si>
    <t>U064T116</t>
  </si>
  <si>
    <t>U064T117</t>
  </si>
  <si>
    <t>U064T135</t>
  </si>
  <si>
    <t>U064T185</t>
  </si>
  <si>
    <t>U064T203</t>
  </si>
  <si>
    <t>U064T240</t>
  </si>
  <si>
    <t>Kingdom East Unified Union School District</t>
  </si>
  <si>
    <t>U064U064</t>
  </si>
  <si>
    <t>T142</t>
  </si>
  <si>
    <t>Northfield</t>
  </si>
  <si>
    <t>T142T142</t>
  </si>
  <si>
    <t>T146</t>
  </si>
  <si>
    <t>T146T146</t>
  </si>
  <si>
    <t>T223</t>
  </si>
  <si>
    <t>T223T223</t>
  </si>
  <si>
    <t>T243</t>
  </si>
  <si>
    <t>Williamstown</t>
  </si>
  <si>
    <t>T243T243</t>
  </si>
  <si>
    <t>U067</t>
  </si>
  <si>
    <t>Orange Washington USD</t>
  </si>
  <si>
    <t>U067T146</t>
  </si>
  <si>
    <t>U067T223</t>
  </si>
  <si>
    <t>Echo Valley Community School District</t>
  </si>
  <si>
    <t>Orange Washington Unified Union School District</t>
  </si>
  <si>
    <t>U067U067</t>
  </si>
  <si>
    <t>U068</t>
  </si>
  <si>
    <t>Central Vermont USD</t>
  </si>
  <si>
    <t>U068T142</t>
  </si>
  <si>
    <t>U068T243</t>
  </si>
  <si>
    <t>Paine Mountain School District</t>
  </si>
  <si>
    <t>Central Vermont Unified Union School District</t>
  </si>
  <si>
    <t>U068U068</t>
  </si>
  <si>
    <t>T129</t>
  </si>
  <si>
    <t>Montpelier</t>
  </si>
  <si>
    <t>T129T129</t>
  </si>
  <si>
    <t>T170</t>
  </si>
  <si>
    <t>Roxbury</t>
  </si>
  <si>
    <t>T170T170</t>
  </si>
  <si>
    <t>Montpelier-Roxbury USD</t>
  </si>
  <si>
    <t>U071T129</t>
  </si>
  <si>
    <t>U071T170</t>
  </si>
  <si>
    <t>Montpelier-Roxbury Unified Union School District</t>
  </si>
  <si>
    <t>U071U071</t>
  </si>
  <si>
    <t>Z999</t>
  </si>
  <si>
    <t>Statewide Totals</t>
  </si>
  <si>
    <t>U062T017</t>
  </si>
  <si>
    <t>U062T042</t>
  </si>
  <si>
    <t>U062T073</t>
  </si>
  <si>
    <t>U062T098</t>
  </si>
  <si>
    <t>U062T148</t>
  </si>
  <si>
    <t>U062T233</t>
  </si>
  <si>
    <t>U062U062</t>
  </si>
  <si>
    <t>U087T015</t>
  </si>
  <si>
    <t>U087T159</t>
  </si>
  <si>
    <t>U087T183</t>
  </si>
  <si>
    <t>U087T252</t>
  </si>
  <si>
    <t>U087U087</t>
  </si>
  <si>
    <t>U401T022</t>
  </si>
  <si>
    <t>U401T099</t>
  </si>
  <si>
    <t>U401T106</t>
  </si>
  <si>
    <t>U401T166</t>
  </si>
  <si>
    <t>U401T212</t>
  </si>
  <si>
    <t>U401U401</t>
  </si>
  <si>
    <t>U085T128</t>
  </si>
  <si>
    <t>U085T187</t>
  </si>
  <si>
    <t>U088T068</t>
  </si>
  <si>
    <t>U088T165</t>
  </si>
  <si>
    <t>U088U088</t>
  </si>
  <si>
    <t>U089T078</t>
  </si>
  <si>
    <t>U089T095</t>
  </si>
  <si>
    <t>U089T204</t>
  </si>
  <si>
    <t>U089U089</t>
  </si>
  <si>
    <t>U058T014</t>
  </si>
  <si>
    <t>U058T040</t>
  </si>
  <si>
    <t>U058T066</t>
  </si>
  <si>
    <t>U058T100</t>
  </si>
  <si>
    <t>U058T107</t>
  </si>
  <si>
    <t>U058T226</t>
  </si>
  <si>
    <t>U058U058</t>
  </si>
  <si>
    <t>U090T067</t>
  </si>
  <si>
    <t>U090T132</t>
  </si>
  <si>
    <t>U090T198</t>
  </si>
  <si>
    <t>U090U090</t>
  </si>
  <si>
    <t>U091T023</t>
  </si>
  <si>
    <t>U091T136</t>
  </si>
  <si>
    <t>U091U091</t>
  </si>
  <si>
    <t>U092T019</t>
  </si>
  <si>
    <t>U092T039</t>
  </si>
  <si>
    <t>U092T065</t>
  </si>
  <si>
    <t>U092T124</t>
  </si>
  <si>
    <t>U092T254</t>
  </si>
  <si>
    <t>U092U092</t>
  </si>
  <si>
    <t>U093T002</t>
  </si>
  <si>
    <t>U093T013</t>
  </si>
  <si>
    <t>U093T034</t>
  </si>
  <si>
    <t>U093T080</t>
  </si>
  <si>
    <t>U093T102</t>
  </si>
  <si>
    <t>U093T147</t>
  </si>
  <si>
    <t>U093U093</t>
  </si>
  <si>
    <t>U094T086</t>
  </si>
  <si>
    <t>U094T092</t>
  </si>
  <si>
    <t>U094T195</t>
  </si>
  <si>
    <t>U094T251</t>
  </si>
  <si>
    <t>U094U094</t>
  </si>
  <si>
    <t>U072T033</t>
  </si>
  <si>
    <t>U072T104</t>
  </si>
  <si>
    <t>U072T137</t>
  </si>
  <si>
    <t>U072T208</t>
  </si>
  <si>
    <t>U072T246</t>
  </si>
  <si>
    <t>U072U072</t>
  </si>
  <si>
    <t>U095T006</t>
  </si>
  <si>
    <t>U095T082</t>
  </si>
  <si>
    <t>U095T234</t>
  </si>
  <si>
    <t>U095U095</t>
  </si>
  <si>
    <t>U096T027</t>
  </si>
  <si>
    <t>U096T061</t>
  </si>
  <si>
    <t>U096T089</t>
  </si>
  <si>
    <t>U096T161</t>
  </si>
  <si>
    <t>U096U096</t>
  </si>
  <si>
    <t>U076T009</t>
  </si>
  <si>
    <t>U076T028</t>
  </si>
  <si>
    <t>U076T156</t>
  </si>
  <si>
    <t>U076T157</t>
  </si>
  <si>
    <t>U076T163</t>
  </si>
  <si>
    <t>U076T188</t>
  </si>
  <si>
    <t>U076T253</t>
  </si>
  <si>
    <t>U076U076</t>
  </si>
  <si>
    <t>U097T011</t>
  </si>
  <si>
    <t>U097T012</t>
  </si>
  <si>
    <t>U097U097</t>
  </si>
  <si>
    <t>FY20 ADMest</t>
  </si>
  <si>
    <t>FY21 ADMest</t>
  </si>
  <si>
    <t>FY22 ADMest</t>
  </si>
  <si>
    <t>FY23 ADMest</t>
  </si>
  <si>
    <t>*replaced negative student estimates with "0"</t>
  </si>
  <si>
    <t>Statewide</t>
  </si>
  <si>
    <t>FY21 LTM</t>
  </si>
  <si>
    <t>Town</t>
  </si>
  <si>
    <t>Town Name</t>
  </si>
  <si>
    <t>TORO</t>
  </si>
  <si>
    <t>District</t>
  </si>
  <si>
    <t>District Name</t>
  </si>
  <si>
    <t>FY17 ADM</t>
  </si>
  <si>
    <t>FY19 ADM</t>
  </si>
  <si>
    <t>Row Labels</t>
  </si>
  <si>
    <t>Grand Total</t>
  </si>
  <si>
    <t>Sum of FY17 ADM</t>
  </si>
  <si>
    <t>Sum of FY18 ADM</t>
  </si>
  <si>
    <t>Sum of FY19 ADM</t>
  </si>
  <si>
    <t>Sum of FY20 ADM</t>
  </si>
  <si>
    <t>Sum of FY21 ADM</t>
  </si>
  <si>
    <t>Sum of FY22 ADM</t>
  </si>
  <si>
    <t>Sum of FY23 ADM</t>
  </si>
  <si>
    <t>FY22 LTM</t>
  </si>
  <si>
    <t>FY23 LTM</t>
  </si>
  <si>
    <t>FY24 LTM</t>
  </si>
  <si>
    <t>FY25 LTM</t>
  </si>
  <si>
    <t>Denominator</t>
  </si>
  <si>
    <t>Expected</t>
  </si>
  <si>
    <t>Multiplier</t>
  </si>
  <si>
    <t>*Asterix means data used in analysis were estimated</t>
  </si>
  <si>
    <t xml:space="preserve">SU FY21 (LTM) - denom
</t>
  </si>
  <si>
    <t>FY22 Census Grant</t>
  </si>
  <si>
    <t>FY23 Census Grant</t>
  </si>
  <si>
    <t xml:space="preserve">FY24 Census Grant </t>
  </si>
  <si>
    <t>FY25 Census Grant</t>
  </si>
  <si>
    <t>FY22 UBA</t>
  </si>
  <si>
    <t>FY23 UBA</t>
  </si>
  <si>
    <t>FY24 UBA</t>
  </si>
  <si>
    <t>FY25 UBA</t>
  </si>
  <si>
    <t>Annual Increase or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</si>
</sst>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0#"/>
    <numFmt numFmtId="167" formatCode="_(* #,##0.00_);_(* \(#,##0.00\);_(* &quot;-&quot;_);_(@_)"/>
  </numFmts>
  <fonts count="3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1"/>
      <color rgb="FF2F75B5"/>
      <name val="Calibri"/>
      <family val="2"/>
      <scheme val="minor"/>
    </font>
    <font>
      <b/>
      <sz val="11"/>
      <color rgb="FF2F75B5"/>
      <name val="Calibri"/>
      <family val="2"/>
      <scheme val="minor"/>
    </font>
    <font>
      <b/>
      <sz val="18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3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6F0"/>
        <bgColor indexed="64"/>
      </patternFill>
    </fill>
    <fill>
      <patternFill patternType="solid">
        <fgColor rgb="FFE4E2E0"/>
        <bgColor indexed="64"/>
      </patternFill>
    </fill>
    <fill>
      <patternFill patternType="solid">
        <fgColor rgb="FFBFDECC"/>
        <bgColor indexed="64"/>
      </patternFill>
    </fill>
    <fill>
      <patternFill patternType="solid">
        <fgColor rgb="FFDDC8C9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</cellStyleXfs>
  <cellXfs count="1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6" fontId="0" fillId="0" borderId="0" xfId="0" applyNumberFormat="1"/>
    <xf numFmtId="0" fontId="3" fillId="0" borderId="0" xfId="0" applyFont="1" applyAlignment="1">
      <alignment horizontal="center" wrapText="1"/>
    </xf>
    <xf numFmtId="2" fontId="0" fillId="0" borderId="0" xfId="0" applyNumberFormat="1"/>
    <xf numFmtId="8" fontId="0" fillId="0" borderId="0" xfId="0" applyNumberFormat="1"/>
    <xf numFmtId="0" fontId="0" fillId="0" borderId="0" xfId="0"/>
    <xf numFmtId="164" fontId="0" fillId="0" borderId="0" xfId="0" applyNumberFormat="1"/>
    <xf numFmtId="0" fontId="8" fillId="0" borderId="0" xfId="0" applyFont="1"/>
    <xf numFmtId="44" fontId="0" fillId="0" borderId="0" xfId="32" applyFont="1"/>
    <xf numFmtId="44" fontId="0" fillId="0" borderId="0" xfId="0" applyNumberFormat="1"/>
    <xf numFmtId="0" fontId="3" fillId="2" borderId="0" xfId="0" applyFont="1" applyFill="1"/>
    <xf numFmtId="0" fontId="0" fillId="0" borderId="0" xfId="0" applyFont="1"/>
    <xf numFmtId="0" fontId="9" fillId="0" borderId="0" xfId="0" applyFont="1"/>
    <xf numFmtId="164" fontId="0" fillId="2" borderId="0" xfId="0" applyNumberFormat="1" applyFont="1" applyFill="1" applyBorder="1" applyAlignment="1" applyProtection="1">
      <protection locked="0"/>
    </xf>
    <xf numFmtId="164" fontId="0" fillId="0" borderId="0" xfId="0" applyNumberFormat="1" applyFont="1" applyBorder="1" applyAlignment="1" applyProtection="1">
      <protection locked="0"/>
    </xf>
    <xf numFmtId="0" fontId="11" fillId="0" borderId="1" xfId="0" applyFont="1" applyBorder="1" applyAlignment="1">
      <alignment horizontal="center" vertical="top" wrapText="1"/>
    </xf>
    <xf numFmtId="0" fontId="3" fillId="0" borderId="0" xfId="0" applyFont="1"/>
    <xf numFmtId="0" fontId="12" fillId="0" borderId="0" xfId="0" applyFont="1"/>
    <xf numFmtId="44" fontId="13" fillId="0" borderId="0" xfId="32" applyFont="1"/>
    <xf numFmtId="0" fontId="11" fillId="0" borderId="0" xfId="0" applyFont="1"/>
    <xf numFmtId="44" fontId="10" fillId="0" borderId="0" xfId="0" applyNumberFormat="1" applyFont="1"/>
    <xf numFmtId="0" fontId="0" fillId="0" borderId="0" xfId="0" applyAlignment="1">
      <alignment horizontal="center" vertical="top"/>
    </xf>
    <xf numFmtId="1" fontId="0" fillId="0" borderId="0" xfId="0" applyNumberFormat="1"/>
    <xf numFmtId="0" fontId="16" fillId="0" borderId="0" xfId="0" applyFont="1"/>
    <xf numFmtId="0" fontId="14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/>
    <xf numFmtId="0" fontId="22" fillId="3" borderId="0" xfId="0" applyFont="1" applyFill="1"/>
    <xf numFmtId="39" fontId="23" fillId="0" borderId="3" xfId="0" applyNumberFormat="1" applyFont="1" applyBorder="1" applyProtection="1"/>
    <xf numFmtId="39" fontId="0" fillId="0" borderId="0" xfId="0" applyNumberFormat="1"/>
    <xf numFmtId="0" fontId="22" fillId="0" borderId="0" xfId="0" applyFont="1"/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5" borderId="0" xfId="0" applyFont="1" applyFill="1" applyAlignment="1" applyProtection="1">
      <alignment horizontal="fill"/>
    </xf>
    <xf numFmtId="0" fontId="21" fillId="5" borderId="0" xfId="0" applyFont="1" applyFill="1" applyAlignment="1" applyProtection="1">
      <alignment horizontal="center"/>
    </xf>
    <xf numFmtId="0" fontId="24" fillId="0" borderId="8" xfId="0" applyFont="1" applyBorder="1" applyProtection="1"/>
    <xf numFmtId="0" fontId="2" fillId="0" borderId="9" xfId="0" applyFont="1" applyBorder="1" applyProtection="1"/>
    <xf numFmtId="0" fontId="25" fillId="5" borderId="0" xfId="0" applyFont="1" applyFill="1" applyProtection="1"/>
    <xf numFmtId="37" fontId="25" fillId="5" borderId="0" xfId="0" applyNumberFormat="1" applyFont="1" applyFill="1" applyAlignment="1" applyProtection="1">
      <alignment horizontal="center"/>
    </xf>
    <xf numFmtId="0" fontId="0" fillId="0" borderId="10" xfId="0" applyBorder="1"/>
    <xf numFmtId="0" fontId="0" fillId="0" borderId="11" xfId="0" applyBorder="1"/>
    <xf numFmtId="41" fontId="26" fillId="0" borderId="10" xfId="0" applyNumberFormat="1" applyFont="1" applyBorder="1"/>
    <xf numFmtId="0" fontId="26" fillId="0" borderId="11" xfId="0" applyFont="1" applyBorder="1"/>
    <xf numFmtId="0" fontId="27" fillId="0" borderId="10" xfId="0" applyFont="1" applyBorder="1"/>
    <xf numFmtId="41" fontId="26" fillId="0" borderId="12" xfId="0" applyNumberFormat="1" applyFont="1" applyBorder="1"/>
    <xf numFmtId="166" fontId="2" fillId="0" borderId="13" xfId="35" applyNumberFormat="1" applyFont="1" applyFill="1" applyBorder="1" applyAlignment="1">
      <alignment horizontal="center"/>
    </xf>
    <xf numFmtId="167" fontId="2" fillId="0" borderId="14" xfId="0" applyNumberFormat="1" applyFont="1" applyBorder="1"/>
    <xf numFmtId="0" fontId="2" fillId="6" borderId="10" xfId="0" applyFont="1" applyFill="1" applyBorder="1"/>
    <xf numFmtId="0" fontId="2" fillId="6" borderId="11" xfId="0" applyFont="1" applyFill="1" applyBorder="1"/>
    <xf numFmtId="41" fontId="26" fillId="6" borderId="10" xfId="0" applyNumberFormat="1" applyFont="1" applyFill="1" applyBorder="1"/>
    <xf numFmtId="0" fontId="26" fillId="6" borderId="11" xfId="0" applyFont="1" applyFill="1" applyBorder="1"/>
    <xf numFmtId="0" fontId="27" fillId="6" borderId="10" xfId="0" applyFont="1" applyFill="1" applyBorder="1"/>
    <xf numFmtId="41" fontId="26" fillId="6" borderId="12" xfId="0" applyNumberFormat="1" applyFont="1" applyFill="1" applyBorder="1"/>
    <xf numFmtId="166" fontId="2" fillId="6" borderId="13" xfId="35" applyNumberFormat="1" applyFont="1" applyFill="1" applyBorder="1" applyAlignment="1">
      <alignment horizontal="center"/>
    </xf>
    <xf numFmtId="167" fontId="2" fillId="6" borderId="14" xfId="0" applyNumberFormat="1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41" fontId="26" fillId="8" borderId="10" xfId="0" applyNumberFormat="1" applyFont="1" applyFill="1" applyBorder="1"/>
    <xf numFmtId="0" fontId="26" fillId="8" borderId="11" xfId="0" applyFont="1" applyFill="1" applyBorder="1"/>
    <xf numFmtId="0" fontId="27" fillId="7" borderId="10" xfId="0" applyFont="1" applyFill="1" applyBorder="1"/>
    <xf numFmtId="41" fontId="26" fillId="7" borderId="12" xfId="0" applyNumberFormat="1" applyFont="1" applyFill="1" applyBorder="1"/>
    <xf numFmtId="166" fontId="2" fillId="7" borderId="13" xfId="35" applyNumberFormat="1" applyFont="1" applyFill="1" applyBorder="1" applyAlignment="1">
      <alignment horizontal="center"/>
    </xf>
    <xf numFmtId="167" fontId="2" fillId="7" borderId="14" xfId="0" applyNumberFormat="1" applyFont="1" applyFill="1" applyBorder="1"/>
    <xf numFmtId="0" fontId="2" fillId="9" borderId="11" xfId="0" applyFont="1" applyFill="1" applyBorder="1"/>
    <xf numFmtId="0" fontId="27" fillId="9" borderId="10" xfId="0" applyFont="1" applyFill="1" applyBorder="1"/>
    <xf numFmtId="0" fontId="26" fillId="0" borderId="10" xfId="0" applyFont="1" applyBorder="1"/>
    <xf numFmtId="0" fontId="27" fillId="0" borderId="10" xfId="0" applyFont="1" applyFill="1" applyBorder="1"/>
    <xf numFmtId="0" fontId="2" fillId="10" borderId="10" xfId="0" applyFont="1" applyFill="1" applyBorder="1"/>
    <xf numFmtId="0" fontId="2" fillId="10" borderId="11" xfId="0" applyFont="1" applyFill="1" applyBorder="1"/>
    <xf numFmtId="41" fontId="26" fillId="10" borderId="10" xfId="0" applyNumberFormat="1" applyFont="1" applyFill="1" applyBorder="1"/>
    <xf numFmtId="0" fontId="26" fillId="10" borderId="11" xfId="0" applyFont="1" applyFill="1" applyBorder="1"/>
    <xf numFmtId="0" fontId="27" fillId="10" borderId="10" xfId="0" applyFont="1" applyFill="1" applyBorder="1"/>
    <xf numFmtId="41" fontId="26" fillId="10" borderId="12" xfId="0" applyNumberFormat="1" applyFont="1" applyFill="1" applyBorder="1"/>
    <xf numFmtId="166" fontId="2" fillId="10" borderId="13" xfId="35" applyNumberFormat="1" applyFont="1" applyFill="1" applyBorder="1" applyAlignment="1">
      <alignment horizontal="center"/>
    </xf>
    <xf numFmtId="167" fontId="2" fillId="10" borderId="14" xfId="0" applyNumberFormat="1" applyFont="1" applyFill="1" applyBorder="1"/>
    <xf numFmtId="41" fontId="26" fillId="3" borderId="10" xfId="0" applyNumberFormat="1" applyFont="1" applyFill="1" applyBorder="1"/>
    <xf numFmtId="0" fontId="26" fillId="3" borderId="11" xfId="0" applyFont="1" applyFill="1" applyBorder="1"/>
    <xf numFmtId="0" fontId="27" fillId="3" borderId="10" xfId="0" applyFont="1" applyFill="1" applyBorder="1"/>
    <xf numFmtId="0" fontId="2" fillId="3" borderId="10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2" fillId="11" borderId="10" xfId="0" applyFont="1" applyFill="1" applyBorder="1"/>
    <xf numFmtId="0" fontId="2" fillId="11" borderId="11" xfId="0" applyFont="1" applyFill="1" applyBorder="1"/>
    <xf numFmtId="41" fontId="26" fillId="11" borderId="10" xfId="0" applyNumberFormat="1" applyFont="1" applyFill="1" applyBorder="1"/>
    <xf numFmtId="0" fontId="26" fillId="11" borderId="11" xfId="0" applyFont="1" applyFill="1" applyBorder="1"/>
    <xf numFmtId="0" fontId="27" fillId="11" borderId="10" xfId="0" applyFont="1" applyFill="1" applyBorder="1"/>
    <xf numFmtId="41" fontId="26" fillId="11" borderId="12" xfId="0" applyNumberFormat="1" applyFont="1" applyFill="1" applyBorder="1"/>
    <xf numFmtId="166" fontId="2" fillId="11" borderId="13" xfId="35" applyNumberFormat="1" applyFont="1" applyFill="1" applyBorder="1" applyAlignment="1">
      <alignment horizontal="center"/>
    </xf>
    <xf numFmtId="167" fontId="2" fillId="11" borderId="14" xfId="0" applyNumberFormat="1" applyFont="1" applyFill="1" applyBorder="1"/>
    <xf numFmtId="0" fontId="2" fillId="12" borderId="11" xfId="0" applyFont="1" applyFill="1" applyBorder="1"/>
    <xf numFmtId="41" fontId="26" fillId="12" borderId="12" xfId="0" applyNumberFormat="1" applyFont="1" applyFill="1" applyBorder="1"/>
    <xf numFmtId="166" fontId="2" fillId="12" borderId="13" xfId="35" applyNumberFormat="1" applyFont="1" applyFill="1" applyBorder="1" applyAlignment="1">
      <alignment horizontal="center"/>
    </xf>
    <xf numFmtId="167" fontId="2" fillId="13" borderId="14" xfId="0" applyNumberFormat="1" applyFont="1" applyFill="1" applyBorder="1"/>
    <xf numFmtId="166" fontId="2" fillId="14" borderId="13" xfId="35" applyNumberFormat="1" applyFont="1" applyFill="1" applyBorder="1" applyAlignment="1">
      <alignment horizontal="center"/>
    </xf>
    <xf numFmtId="41" fontId="26" fillId="7" borderId="10" xfId="0" applyNumberFormat="1" applyFont="1" applyFill="1" applyBorder="1"/>
    <xf numFmtId="0" fontId="26" fillId="7" borderId="11" xfId="0" applyFont="1" applyFill="1" applyBorder="1"/>
    <xf numFmtId="0" fontId="0" fillId="9" borderId="11" xfId="0" applyFill="1" applyBorder="1"/>
    <xf numFmtId="0" fontId="2" fillId="0" borderId="11" xfId="0" applyFont="1" applyBorder="1"/>
    <xf numFmtId="166" fontId="2" fillId="7" borderId="11" xfId="35" applyNumberFormat="1" applyFont="1" applyFill="1" applyBorder="1" applyAlignment="1">
      <alignment horizontal="center"/>
    </xf>
    <xf numFmtId="166" fontId="2" fillId="0" borderId="11" xfId="35" applyNumberFormat="1" applyFont="1" applyFill="1" applyBorder="1" applyAlignment="1">
      <alignment horizontal="center"/>
    </xf>
    <xf numFmtId="166" fontId="2" fillId="3" borderId="13" xfId="35" applyNumberFormat="1" applyFont="1" applyFill="1" applyBorder="1" applyAlignment="1">
      <alignment horizontal="center"/>
    </xf>
    <xf numFmtId="41" fontId="26" fillId="15" borderId="10" xfId="0" applyNumberFormat="1" applyFont="1" applyFill="1" applyBorder="1"/>
    <xf numFmtId="0" fontId="26" fillId="15" borderId="11" xfId="0" applyFont="1" applyFill="1" applyBorder="1"/>
    <xf numFmtId="0" fontId="27" fillId="15" borderId="10" xfId="0" applyFont="1" applyFill="1" applyBorder="1"/>
    <xf numFmtId="166" fontId="2" fillId="6" borderId="11" xfId="35" applyNumberFormat="1" applyFont="1" applyFill="1" applyBorder="1" applyAlignment="1">
      <alignment horizontal="center"/>
    </xf>
    <xf numFmtId="166" fontId="2" fillId="15" borderId="13" xfId="35" applyNumberFormat="1" applyFont="1" applyFill="1" applyBorder="1" applyAlignment="1">
      <alignment horizontal="center"/>
    </xf>
    <xf numFmtId="166" fontId="2" fillId="9" borderId="13" xfId="35" applyNumberFormat="1" applyFont="1" applyFill="1" applyBorder="1" applyAlignment="1">
      <alignment horizontal="center"/>
    </xf>
    <xf numFmtId="166" fontId="2" fillId="6" borderId="9" xfId="35" applyNumberFormat="1" applyFont="1" applyFill="1" applyBorder="1" applyAlignment="1">
      <alignment horizontal="center"/>
    </xf>
    <xf numFmtId="166" fontId="2" fillId="10" borderId="11" xfId="35" applyNumberFormat="1" applyFont="1" applyFill="1" applyBorder="1" applyAlignment="1">
      <alignment horizontal="center"/>
    </xf>
    <xf numFmtId="0" fontId="2" fillId="0" borderId="10" xfId="0" applyFont="1" applyBorder="1"/>
    <xf numFmtId="0" fontId="24" fillId="5" borderId="10" xfId="0" applyFont="1" applyFill="1" applyBorder="1"/>
    <xf numFmtId="0" fontId="24" fillId="5" borderId="12" xfId="0" applyFont="1" applyFill="1" applyBorder="1"/>
    <xf numFmtId="0" fontId="2" fillId="5" borderId="12" xfId="0" applyFont="1" applyFill="1" applyBorder="1"/>
    <xf numFmtId="167" fontId="24" fillId="16" borderId="14" xfId="0" applyNumberFormat="1" applyFont="1" applyFill="1" applyBorder="1"/>
    <xf numFmtId="43" fontId="0" fillId="0" borderId="0" xfId="0" applyNumberFormat="1"/>
    <xf numFmtId="0" fontId="16" fillId="3" borderId="0" xfId="0" applyFont="1" applyFill="1"/>
    <xf numFmtId="167" fontId="0" fillId="0" borderId="0" xfId="0" applyNumberFormat="1"/>
    <xf numFmtId="167" fontId="1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15" xfId="0" applyFont="1" applyBorder="1"/>
    <xf numFmtId="43" fontId="0" fillId="0" borderId="0" xfId="33" applyFont="1"/>
    <xf numFmtId="43" fontId="16" fillId="0" borderId="15" xfId="33" applyFont="1" applyBorder="1"/>
    <xf numFmtId="43" fontId="16" fillId="0" borderId="0" xfId="33" applyFont="1"/>
    <xf numFmtId="0" fontId="0" fillId="0" borderId="0" xfId="0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167" fontId="2" fillId="0" borderId="14" xfId="0" applyNumberFormat="1" applyFont="1" applyFill="1" applyBorder="1"/>
    <xf numFmtId="167" fontId="2" fillId="17" borderId="14" xfId="0" applyNumberFormat="1" applyFont="1" applyFill="1" applyBorder="1"/>
    <xf numFmtId="167" fontId="2" fillId="18" borderId="14" xfId="0" applyNumberFormat="1" applyFont="1" applyFill="1" applyBorder="1"/>
    <xf numFmtId="167" fontId="2" fillId="19" borderId="14" xfId="0" applyNumberFormat="1" applyFont="1" applyFill="1" applyBorder="1"/>
    <xf numFmtId="167" fontId="2" fillId="20" borderId="14" xfId="0" applyNumberFormat="1" applyFont="1" applyFill="1" applyBorder="1"/>
    <xf numFmtId="167" fontId="2" fillId="21" borderId="14" xfId="0" applyNumberFormat="1" applyFont="1" applyFill="1" applyBorder="1"/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 wrapText="1"/>
    </xf>
    <xf numFmtId="164" fontId="0" fillId="0" borderId="0" xfId="33" applyNumberFormat="1" applyFont="1"/>
    <xf numFmtId="44" fontId="7" fillId="0" borderId="0" xfId="32" applyFont="1"/>
    <xf numFmtId="164" fontId="0" fillId="0" borderId="0" xfId="0" applyNumberFormat="1" applyFont="1"/>
    <xf numFmtId="0" fontId="30" fillId="0" borderId="0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43" fontId="29" fillId="0" borderId="1" xfId="33" applyFont="1" applyBorder="1" applyAlignment="1">
      <alignment horizontal="center" vertical="top" wrapText="1"/>
    </xf>
    <xf numFmtId="0" fontId="0" fillId="0" borderId="18" xfId="0" applyBorder="1"/>
    <xf numFmtId="0" fontId="0" fillId="0" borderId="0" xfId="0" applyBorder="1"/>
    <xf numFmtId="0" fontId="0" fillId="0" borderId="16" xfId="0" applyBorder="1"/>
    <xf numFmtId="43" fontId="33" fillId="0" borderId="0" xfId="33" applyFont="1"/>
    <xf numFmtId="0" fontId="33" fillId="0" borderId="0" xfId="0" applyFont="1"/>
    <xf numFmtId="43" fontId="34" fillId="0" borderId="0" xfId="33" applyFont="1"/>
    <xf numFmtId="0" fontId="34" fillId="0" borderId="0" xfId="0" applyFont="1"/>
    <xf numFmtId="0" fontId="32" fillId="0" borderId="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 wrapText="1"/>
    </xf>
    <xf numFmtId="0" fontId="35" fillId="0" borderId="0" xfId="0" applyFont="1"/>
    <xf numFmtId="164" fontId="18" fillId="4" borderId="0" xfId="0" applyNumberFormat="1" applyFont="1" applyFill="1" applyBorder="1" applyAlignment="1" applyProtection="1">
      <protection locked="0"/>
    </xf>
    <xf numFmtId="0" fontId="18" fillId="4" borderId="0" xfId="0" applyFont="1" applyFill="1"/>
    <xf numFmtId="0" fontId="31" fillId="0" borderId="0" xfId="0" applyFont="1" applyBorder="1" applyAlignment="1">
      <alignment vertical="top"/>
    </xf>
    <xf numFmtId="0" fontId="18" fillId="0" borderId="2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164" fontId="19" fillId="0" borderId="14" xfId="0" applyNumberFormat="1" applyFont="1" applyFill="1" applyBorder="1" applyAlignment="1">
      <alignment horizontal="center" vertical="top" wrapText="1"/>
    </xf>
    <xf numFmtId="164" fontId="19" fillId="0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top"/>
    </xf>
    <xf numFmtId="0" fontId="30" fillId="0" borderId="0" xfId="0" applyFont="1" applyBorder="1" applyAlignment="1">
      <alignment vertical="top" wrapText="1"/>
    </xf>
    <xf numFmtId="0" fontId="16" fillId="0" borderId="14" xfId="0" applyFont="1" applyFill="1" applyBorder="1"/>
    <xf numFmtId="43" fontId="16" fillId="0" borderId="14" xfId="33" applyFont="1" applyFill="1" applyBorder="1"/>
    <xf numFmtId="0" fontId="30" fillId="22" borderId="0" xfId="0" applyFont="1" applyFill="1" applyBorder="1" applyAlignment="1">
      <alignment vertical="top" wrapText="1"/>
    </xf>
    <xf numFmtId="0" fontId="18" fillId="23" borderId="0" xfId="0" applyNumberFormat="1" applyFont="1" applyFill="1"/>
    <xf numFmtId="43" fontId="18" fillId="23" borderId="0" xfId="33" applyFont="1" applyFill="1"/>
    <xf numFmtId="43" fontId="19" fillId="23" borderId="15" xfId="33" applyFont="1" applyFill="1" applyBorder="1"/>
    <xf numFmtId="0" fontId="18" fillId="23" borderId="0" xfId="0" applyFont="1" applyFill="1"/>
    <xf numFmtId="6" fontId="18" fillId="23" borderId="0" xfId="0" applyNumberFormat="1" applyFont="1" applyFill="1"/>
    <xf numFmtId="8" fontId="18" fillId="23" borderId="0" xfId="0" applyNumberFormat="1" applyFont="1" applyFill="1"/>
    <xf numFmtId="164" fontId="18" fillId="23" borderId="0" xfId="0" applyNumberFormat="1" applyFont="1" applyFill="1"/>
    <xf numFmtId="164" fontId="18" fillId="23" borderId="0" xfId="33" applyNumberFormat="1" applyFont="1" applyFill="1"/>
    <xf numFmtId="44" fontId="18" fillId="23" borderId="0" xfId="0" applyNumberFormat="1" applyFont="1" applyFill="1"/>
    <xf numFmtId="44" fontId="18" fillId="23" borderId="0" xfId="32" applyFont="1" applyFill="1"/>
    <xf numFmtId="44" fontId="36" fillId="23" borderId="0" xfId="32" applyFont="1" applyFill="1"/>
    <xf numFmtId="165" fontId="18" fillId="23" borderId="0" xfId="34" applyNumberFormat="1" applyFont="1" applyFill="1"/>
    <xf numFmtId="0" fontId="0" fillId="24" borderId="1" xfId="0" applyFill="1" applyBorder="1"/>
    <xf numFmtId="0" fontId="0" fillId="24" borderId="1" xfId="0" applyFill="1" applyBorder="1" applyAlignment="1">
      <alignment horizontal="left"/>
    </xf>
    <xf numFmtId="164" fontId="0" fillId="24" borderId="1" xfId="0" applyNumberFormat="1" applyFill="1" applyBorder="1"/>
    <xf numFmtId="0" fontId="0" fillId="25" borderId="17" xfId="0" applyFill="1" applyBorder="1" applyAlignment="1">
      <alignment vertical="top" wrapText="1"/>
    </xf>
    <xf numFmtId="0" fontId="16" fillId="26" borderId="0" xfId="0" applyFont="1" applyFill="1" applyBorder="1" applyAlignment="1">
      <alignment horizontal="center" wrapText="1"/>
    </xf>
    <xf numFmtId="0" fontId="16" fillId="25" borderId="0" xfId="0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0" fontId="37" fillId="0" borderId="18" xfId="0" applyFont="1" applyBorder="1" applyAlignment="1">
      <alignment horizontal="center" wrapText="1"/>
    </xf>
    <xf numFmtId="0" fontId="16" fillId="25" borderId="17" xfId="0" applyFont="1" applyFill="1" applyBorder="1" applyAlignment="1">
      <alignment horizontal="center" vertical="top" wrapText="1"/>
    </xf>
    <xf numFmtId="0" fontId="16" fillId="25" borderId="17" xfId="0" applyFont="1" applyFill="1" applyBorder="1" applyAlignment="1">
      <alignment horizontal="center" vertical="top"/>
    </xf>
    <xf numFmtId="43" fontId="16" fillId="0" borderId="16" xfId="33" applyFont="1" applyBorder="1" applyAlignment="1">
      <alignment horizontal="center"/>
    </xf>
  </cellXfs>
  <cellStyles count="36">
    <cellStyle name="Comma" xfId="33" builtinId="3"/>
    <cellStyle name="Comma 2" xfId="2" xr:uid="{00000000-0005-0000-0000-000001000000}"/>
    <cellStyle name="Comma 2 2" xfId="23" xr:uid="{00000000-0005-0000-0000-000002000000}"/>
    <cellStyle name="Comma 2 3" xfId="21" xr:uid="{00000000-0005-0000-0000-000003000000}"/>
    <cellStyle name="Comma 2 4" xfId="11" xr:uid="{00000000-0005-0000-0000-000004000000}"/>
    <cellStyle name="Comma 3" xfId="8" xr:uid="{00000000-0005-0000-0000-000005000000}"/>
    <cellStyle name="Comma 3 2" xfId="13" xr:uid="{00000000-0005-0000-0000-000006000000}"/>
    <cellStyle name="Comma 4" xfId="18" xr:uid="{00000000-0005-0000-0000-000007000000}"/>
    <cellStyle name="Comma 4 2" xfId="31" xr:uid="{00000000-0005-0000-0000-000008000000}"/>
    <cellStyle name="Comma 4 3" xfId="28" xr:uid="{00000000-0005-0000-0000-000009000000}"/>
    <cellStyle name="Currency" xfId="32" builtinId="4"/>
    <cellStyle name="Normal" xfId="0" builtinId="0"/>
    <cellStyle name="Normal 2" xfId="1" xr:uid="{00000000-0005-0000-0000-00000C000000}"/>
    <cellStyle name="Normal 2 2" xfId="5" xr:uid="{00000000-0005-0000-0000-00000D000000}"/>
    <cellStyle name="Normal 2 2 2" xfId="24" xr:uid="{00000000-0005-0000-0000-00000E000000}"/>
    <cellStyle name="Normal 2 3" xfId="9" xr:uid="{00000000-0005-0000-0000-00000F000000}"/>
    <cellStyle name="Normal 2 3 2" xfId="20" xr:uid="{00000000-0005-0000-0000-000010000000}"/>
    <cellStyle name="Normal 3" xfId="3" xr:uid="{00000000-0005-0000-0000-000011000000}"/>
    <cellStyle name="Normal 3 2" xfId="6" xr:uid="{00000000-0005-0000-0000-000012000000}"/>
    <cellStyle name="Normal 4" xfId="4" xr:uid="{00000000-0005-0000-0000-000013000000}"/>
    <cellStyle name="Normal 4 2" xfId="15" xr:uid="{00000000-0005-0000-0000-000014000000}"/>
    <cellStyle name="Normal 5" xfId="7" xr:uid="{00000000-0005-0000-0000-000015000000}"/>
    <cellStyle name="Normal 5 2" xfId="29" xr:uid="{00000000-0005-0000-0000-000016000000}"/>
    <cellStyle name="Normal 5 3" xfId="26" xr:uid="{00000000-0005-0000-0000-000017000000}"/>
    <cellStyle name="Normal 5 4" xfId="16" xr:uid="{00000000-0005-0000-0000-000018000000}"/>
    <cellStyle name="Normal 6" xfId="17" xr:uid="{00000000-0005-0000-0000-000019000000}"/>
    <cellStyle name="Normal 6 2" xfId="30" xr:uid="{00000000-0005-0000-0000-00001A000000}"/>
    <cellStyle name="Normal 6 3" xfId="27" xr:uid="{00000000-0005-0000-0000-00001B000000}"/>
    <cellStyle name="Normal 7" xfId="19" xr:uid="{00000000-0005-0000-0000-00001C000000}"/>
    <cellStyle name="Normal_FY2002_EqPup_6" xfId="35" xr:uid="{00000000-0005-0000-0000-00001D000000}"/>
    <cellStyle name="Percent" xfId="34" builtinId="5"/>
    <cellStyle name="Percent 2" xfId="10" xr:uid="{00000000-0005-0000-0000-00001F000000}"/>
    <cellStyle name="Percent 2 2" xfId="25" xr:uid="{00000000-0005-0000-0000-000020000000}"/>
    <cellStyle name="Percent 2 3" xfId="22" xr:uid="{00000000-0005-0000-0000-000021000000}"/>
    <cellStyle name="Percent 2 4" xfId="12" xr:uid="{00000000-0005-0000-0000-000022000000}"/>
    <cellStyle name="Percent 3" xfId="14" xr:uid="{00000000-0005-0000-0000-000023000000}"/>
  </cellStyles>
  <dxfs count="89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indexed="4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DDC8C9"/>
      <color rgb="FFBFDECC"/>
      <color rgb="FF89FFBC"/>
      <color rgb="FF00C454"/>
      <color rgb="FF00D65C"/>
      <color rgb="FFE4E2E0"/>
      <color rgb="FFC6E6F0"/>
      <color rgb="FF3095B4"/>
      <color rgb="FF2F75B5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1</xdr:row>
      <xdr:rowOff>23813</xdr:rowOff>
    </xdr:from>
    <xdr:to>
      <xdr:col>2</xdr:col>
      <xdr:colOff>1730375</xdr:colOff>
      <xdr:row>2</xdr:row>
      <xdr:rowOff>1174750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04482C-7D17-4DB7-A193-D50F90A7393E}"/>
            </a:ext>
          </a:extLst>
        </xdr:cNvPr>
        <xdr:cNvSpPr txBox="1"/>
      </xdr:nvSpPr>
      <xdr:spPr>
        <a:xfrm>
          <a:off x="23813" y="325438"/>
          <a:ext cx="2928937" cy="1500187"/>
        </a:xfrm>
        <a:prstGeom prst="rect">
          <a:avLst/>
        </a:prstGeom>
        <a:solidFill>
          <a:srgbClr val="C6E6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Cells with blue backgrounds indicate that numbers will change when actuals are available.</a:t>
          </a:r>
          <a:br>
            <a:rPr lang="en-US" sz="1100"/>
          </a:br>
          <a:endParaRPr lang="en-US" sz="1100"/>
        </a:p>
        <a:p>
          <a:r>
            <a:rPr lang="en-US" sz="1100"/>
            <a:t>Cells in columns L through</a:t>
          </a:r>
          <a:r>
            <a:rPr lang="en-US" sz="1100" baseline="0"/>
            <a:t> T have blue backgrounds.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2</xdr:col>
      <xdr:colOff>654482</xdr:colOff>
      <xdr:row>2</xdr:row>
      <xdr:rowOff>35718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AA7424-C600-4355-9123-AB2FE2BEBD0E}"/>
            </a:ext>
          </a:extLst>
        </xdr:cNvPr>
        <xdr:cNvSpPr txBox="1"/>
      </xdr:nvSpPr>
      <xdr:spPr>
        <a:xfrm>
          <a:off x="0" y="238126"/>
          <a:ext cx="2821420" cy="1309686"/>
        </a:xfrm>
        <a:prstGeom prst="rect">
          <a:avLst/>
        </a:prstGeom>
        <a:solidFill>
          <a:srgbClr val="C6E6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Cells with blue backgrounds indicate that numbers will change when actuals are available.</a:t>
          </a:r>
          <a:br>
            <a:rPr lang="en-US" sz="1100"/>
          </a:br>
          <a:endParaRPr lang="en-US" sz="1100"/>
        </a:p>
        <a:p>
          <a:r>
            <a:rPr lang="en-US" sz="1100"/>
            <a:t>FY20</a:t>
          </a:r>
          <a:r>
            <a:rPr lang="en-US" sz="1100" baseline="0"/>
            <a:t> State Approriations in column F</a:t>
          </a:r>
        </a:p>
        <a:p>
          <a:r>
            <a:rPr lang="en-US" sz="1100" baseline="0"/>
            <a:t>and FY21-FY25 Base Amounts in columns D-I have blue backgrounds.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2</xdr:col>
      <xdr:colOff>1809749</xdr:colOff>
      <xdr:row>2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FA1C4B-CD44-4CC1-A212-ACD6AA40C8E7}"/>
            </a:ext>
          </a:extLst>
        </xdr:cNvPr>
        <xdr:cNvSpPr txBox="1"/>
      </xdr:nvSpPr>
      <xdr:spPr>
        <a:xfrm>
          <a:off x="0" y="269876"/>
          <a:ext cx="3071812" cy="1016000"/>
        </a:xfrm>
        <a:prstGeom prst="rect">
          <a:avLst/>
        </a:prstGeom>
        <a:solidFill>
          <a:srgbClr val="C6E6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Cells with blue backgrounds indicate that numbers will change when actuals are available.</a:t>
          </a:r>
          <a:br>
            <a:rPr lang="en-US" sz="1100"/>
          </a:br>
          <a:endParaRPr lang="en-US" sz="1100"/>
        </a:p>
        <a:p>
          <a:r>
            <a:rPr lang="en-US" sz="1100"/>
            <a:t>Cells in columns D</a:t>
          </a:r>
          <a:r>
            <a:rPr lang="en-US" sz="1100" baseline="0"/>
            <a:t> through P have blue backgrounds.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3</xdr:col>
      <xdr:colOff>882650</xdr:colOff>
      <xdr:row>1</xdr:row>
      <xdr:rowOff>615951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6D9F25-2CC6-4EE0-BF58-26B6AB5D1281}"/>
            </a:ext>
          </a:extLst>
        </xdr:cNvPr>
        <xdr:cNvSpPr txBox="1"/>
      </xdr:nvSpPr>
      <xdr:spPr>
        <a:xfrm>
          <a:off x="0" y="184151"/>
          <a:ext cx="5829300" cy="615950"/>
        </a:xfrm>
        <a:prstGeom prst="rect">
          <a:avLst/>
        </a:prstGeom>
        <a:solidFill>
          <a:srgbClr val="C6E6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Cells with blue backgrounds indicate that numbers will change when actuals are available.</a:t>
          </a:r>
          <a:br>
            <a:rPr lang="en-US" sz="1100"/>
          </a:br>
          <a:endParaRPr lang="en-US" sz="1100"/>
        </a:p>
        <a:p>
          <a:r>
            <a:rPr lang="en-US" sz="1100"/>
            <a:t>Cells in columns C through</a:t>
          </a:r>
          <a:r>
            <a:rPr lang="en-US" sz="1100" baseline="0"/>
            <a:t> J have blue backgrounds.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14287</xdr:colOff>
      <xdr:row>1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EE748E-C542-4950-BE6A-59AFA7C76C1B}"/>
            </a:ext>
          </a:extLst>
        </xdr:cNvPr>
        <xdr:cNvSpPr txBox="1"/>
      </xdr:nvSpPr>
      <xdr:spPr>
        <a:xfrm>
          <a:off x="0" y="0"/>
          <a:ext cx="2928937" cy="1117600"/>
        </a:xfrm>
        <a:prstGeom prst="rect">
          <a:avLst/>
        </a:prstGeom>
        <a:solidFill>
          <a:srgbClr val="C6E6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Cells with blue backgrounds indicate that numbers will change when actuals are available.</a:t>
          </a:r>
          <a:br>
            <a:rPr lang="en-US" sz="1100"/>
          </a:br>
          <a:endParaRPr lang="en-US" sz="1100"/>
        </a:p>
        <a:p>
          <a:r>
            <a:rPr lang="en-US" sz="1100"/>
            <a:t>Cells in columns G through K;</a:t>
          </a:r>
          <a:r>
            <a:rPr lang="en-US" sz="1100" baseline="0"/>
            <a:t> M through P (Multipliers); and R through S (Denominators) have blue backgrounds.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DEA-B\FY%202019\FY%202019%20Reorgs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istribute FY17 actuals"/>
      <sheetName val="Redistribute FY18 Block Grant"/>
      <sheetName val="Redistribute FY18 EEE"/>
      <sheetName val="Redistribute FY17 IDEAB spent"/>
      <sheetName val="Redistribute FY17 IDEAB"/>
      <sheetName val="Redistribute dollars"/>
      <sheetName val="Summary of Changes"/>
      <sheetName val="Sheet1"/>
      <sheetName val="FY19"/>
      <sheetName val="qry_MB_Proportionate_Share_3_21"/>
      <sheetName val="qry_MB_Proportionate_Share_3_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Town ID</v>
          </cell>
          <cell r="B1" t="str">
            <v>Town Name</v>
          </cell>
          <cell r="C1" t="str">
            <v>Count</v>
          </cell>
        </row>
        <row r="2">
          <cell r="A2" t="str">
            <v>T001</v>
          </cell>
          <cell r="B2" t="str">
            <v>Addison</v>
          </cell>
          <cell r="C2">
            <v>30</v>
          </cell>
        </row>
        <row r="3">
          <cell r="A3" t="str">
            <v>T002</v>
          </cell>
          <cell r="B3" t="str">
            <v>Albany</v>
          </cell>
          <cell r="C3">
            <v>29</v>
          </cell>
        </row>
        <row r="4">
          <cell r="A4" t="str">
            <v>T003</v>
          </cell>
          <cell r="B4" t="str">
            <v>Alburgh</v>
          </cell>
          <cell r="C4">
            <v>58</v>
          </cell>
        </row>
        <row r="5">
          <cell r="A5" t="str">
            <v>T004</v>
          </cell>
          <cell r="B5" t="str">
            <v>Andover</v>
          </cell>
          <cell r="C5">
            <v>4</v>
          </cell>
        </row>
        <row r="6">
          <cell r="A6" t="str">
            <v>T005</v>
          </cell>
          <cell r="B6" t="str">
            <v>Arlington</v>
          </cell>
          <cell r="C6">
            <v>66</v>
          </cell>
        </row>
        <row r="7">
          <cell r="A7" t="str">
            <v>T006</v>
          </cell>
          <cell r="B7" t="str">
            <v>Athens</v>
          </cell>
          <cell r="C7">
            <v>19</v>
          </cell>
        </row>
        <row r="8">
          <cell r="A8" t="str">
            <v>T007</v>
          </cell>
          <cell r="B8" t="str">
            <v>Bakersfield</v>
          </cell>
          <cell r="C8">
            <v>31</v>
          </cell>
        </row>
        <row r="9">
          <cell r="A9" t="str">
            <v>T008</v>
          </cell>
          <cell r="B9" t="str">
            <v>Baltimore</v>
          </cell>
          <cell r="C9">
            <v>12</v>
          </cell>
        </row>
        <row r="10">
          <cell r="A10" t="str">
            <v>T009</v>
          </cell>
          <cell r="B10" t="str">
            <v>Barnard</v>
          </cell>
          <cell r="C10">
            <v>9</v>
          </cell>
        </row>
        <row r="11">
          <cell r="A11" t="str">
            <v>T010</v>
          </cell>
          <cell r="B11" t="str">
            <v>Barnet</v>
          </cell>
          <cell r="C11">
            <v>38</v>
          </cell>
        </row>
        <row r="12">
          <cell r="A12" t="str">
            <v>T011</v>
          </cell>
          <cell r="B12" t="str">
            <v>Barre City</v>
          </cell>
          <cell r="C12">
            <v>302</v>
          </cell>
        </row>
        <row r="13">
          <cell r="A13" t="str">
            <v>T012</v>
          </cell>
          <cell r="B13" t="str">
            <v>Barre Town</v>
          </cell>
          <cell r="C13">
            <v>212</v>
          </cell>
        </row>
        <row r="14">
          <cell r="A14" t="str">
            <v>T013</v>
          </cell>
          <cell r="B14" t="str">
            <v>Barton ID</v>
          </cell>
          <cell r="C14">
            <v>64</v>
          </cell>
        </row>
        <row r="15">
          <cell r="A15" t="str">
            <v>T014</v>
          </cell>
          <cell r="B15" t="str">
            <v>Belvidere</v>
          </cell>
          <cell r="C15">
            <v>6</v>
          </cell>
        </row>
        <row r="16">
          <cell r="A16" t="str">
            <v>T015</v>
          </cell>
          <cell r="B16" t="str">
            <v>Bennington ID</v>
          </cell>
          <cell r="C16">
            <v>418</v>
          </cell>
        </row>
        <row r="17">
          <cell r="A17" t="str">
            <v>T017</v>
          </cell>
          <cell r="B17" t="str">
            <v>Benson</v>
          </cell>
          <cell r="C17">
            <v>29</v>
          </cell>
        </row>
        <row r="18">
          <cell r="A18" t="str">
            <v>T018</v>
          </cell>
          <cell r="B18" t="str">
            <v>Berkshire</v>
          </cell>
          <cell r="C18">
            <v>37</v>
          </cell>
        </row>
        <row r="19">
          <cell r="A19" t="str">
            <v>T019</v>
          </cell>
          <cell r="B19" t="str">
            <v>Berlin</v>
          </cell>
          <cell r="C19">
            <v>74</v>
          </cell>
        </row>
        <row r="20">
          <cell r="A20" t="str">
            <v>T020</v>
          </cell>
          <cell r="B20" t="str">
            <v>Bethel</v>
          </cell>
          <cell r="C20">
            <v>33</v>
          </cell>
        </row>
        <row r="21">
          <cell r="A21" t="str">
            <v>T021</v>
          </cell>
          <cell r="B21" t="str">
            <v>Bloomfield</v>
          </cell>
          <cell r="C21">
            <v>2</v>
          </cell>
        </row>
        <row r="22">
          <cell r="A22" t="str">
            <v>T022</v>
          </cell>
          <cell r="B22" t="str">
            <v>Bolton</v>
          </cell>
          <cell r="C22">
            <v>38</v>
          </cell>
        </row>
        <row r="23">
          <cell r="A23" t="str">
            <v>T023</v>
          </cell>
          <cell r="B23" t="str">
            <v>Bradford ID</v>
          </cell>
          <cell r="C23">
            <v>91</v>
          </cell>
        </row>
        <row r="24">
          <cell r="A24" t="str">
            <v>T024</v>
          </cell>
          <cell r="B24" t="str">
            <v>Braintree</v>
          </cell>
          <cell r="C24">
            <v>28</v>
          </cell>
        </row>
        <row r="25">
          <cell r="A25" t="str">
            <v>T026</v>
          </cell>
          <cell r="B25" t="str">
            <v>Brandon</v>
          </cell>
          <cell r="C25">
            <v>105</v>
          </cell>
        </row>
        <row r="26">
          <cell r="A26" t="str">
            <v>T027</v>
          </cell>
          <cell r="B26" t="str">
            <v>Brattleboro</v>
          </cell>
          <cell r="C26">
            <v>263</v>
          </cell>
        </row>
        <row r="27">
          <cell r="A27" t="str">
            <v>T028</v>
          </cell>
          <cell r="B27" t="str">
            <v>Bridgewater</v>
          </cell>
          <cell r="C27">
            <v>12</v>
          </cell>
        </row>
        <row r="28">
          <cell r="A28" t="str">
            <v>T030</v>
          </cell>
          <cell r="B28" t="str">
            <v>Brighton</v>
          </cell>
          <cell r="C28">
            <v>41</v>
          </cell>
        </row>
        <row r="29">
          <cell r="A29" t="str">
            <v>T031</v>
          </cell>
          <cell r="B29" t="str">
            <v>Bristol</v>
          </cell>
          <cell r="C29">
            <v>63</v>
          </cell>
        </row>
        <row r="30">
          <cell r="A30" t="str">
            <v>T032</v>
          </cell>
          <cell r="B30" t="str">
            <v>Brookfield</v>
          </cell>
          <cell r="C30">
            <v>27</v>
          </cell>
        </row>
        <row r="31">
          <cell r="A31" t="str">
            <v>T033</v>
          </cell>
          <cell r="B31" t="str">
            <v>Brookline</v>
          </cell>
          <cell r="C31">
            <v>22</v>
          </cell>
        </row>
        <row r="32">
          <cell r="A32" t="str">
            <v>T034</v>
          </cell>
          <cell r="B32" t="str">
            <v>Brownington</v>
          </cell>
          <cell r="C32">
            <v>35</v>
          </cell>
        </row>
        <row r="33">
          <cell r="A33" t="str">
            <v>T035</v>
          </cell>
          <cell r="B33" t="str">
            <v>Brunswick</v>
          </cell>
          <cell r="C33">
            <v>1</v>
          </cell>
        </row>
        <row r="34">
          <cell r="A34" t="str">
            <v>T036</v>
          </cell>
          <cell r="B34" t="str">
            <v>Burke</v>
          </cell>
          <cell r="C34">
            <v>45</v>
          </cell>
        </row>
        <row r="35">
          <cell r="A35" t="str">
            <v>T037</v>
          </cell>
          <cell r="B35" t="str">
            <v>Burlington</v>
          </cell>
          <cell r="C35">
            <v>543</v>
          </cell>
        </row>
        <row r="36">
          <cell r="A36" t="str">
            <v>T038</v>
          </cell>
          <cell r="B36" t="str">
            <v>Cabot</v>
          </cell>
          <cell r="C36">
            <v>33</v>
          </cell>
        </row>
        <row r="37">
          <cell r="A37" t="str">
            <v>T039</v>
          </cell>
          <cell r="B37" t="str">
            <v>Calais</v>
          </cell>
          <cell r="C37">
            <v>34</v>
          </cell>
        </row>
        <row r="38">
          <cell r="A38" t="str">
            <v>T040</v>
          </cell>
          <cell r="B38" t="str">
            <v>Cambridge</v>
          </cell>
          <cell r="C38">
            <v>78</v>
          </cell>
        </row>
        <row r="39">
          <cell r="A39" t="str">
            <v>T041</v>
          </cell>
          <cell r="B39" t="str">
            <v>Canaan</v>
          </cell>
          <cell r="C39">
            <v>27</v>
          </cell>
        </row>
        <row r="40">
          <cell r="A40" t="str">
            <v>T042</v>
          </cell>
          <cell r="B40" t="str">
            <v>Castleton</v>
          </cell>
          <cell r="C40">
            <v>77</v>
          </cell>
        </row>
        <row r="41">
          <cell r="A41" t="str">
            <v>T043</v>
          </cell>
          <cell r="B41" t="str">
            <v>Cavendish</v>
          </cell>
          <cell r="C41">
            <v>41</v>
          </cell>
        </row>
        <row r="42">
          <cell r="A42" t="str">
            <v>T044</v>
          </cell>
          <cell r="B42" t="str">
            <v>Charleston</v>
          </cell>
          <cell r="C42">
            <v>30</v>
          </cell>
        </row>
        <row r="43">
          <cell r="A43" t="str">
            <v>T045</v>
          </cell>
          <cell r="B43" t="str">
            <v>Charlotte</v>
          </cell>
          <cell r="C43">
            <v>67</v>
          </cell>
        </row>
        <row r="44">
          <cell r="A44" t="str">
            <v>T046</v>
          </cell>
          <cell r="B44" t="str">
            <v>Chelsea</v>
          </cell>
          <cell r="C44">
            <v>38</v>
          </cell>
        </row>
        <row r="45">
          <cell r="A45" t="str">
            <v>T047</v>
          </cell>
          <cell r="B45" t="str">
            <v>Chester</v>
          </cell>
          <cell r="C45">
            <v>69</v>
          </cell>
        </row>
        <row r="46">
          <cell r="A46" t="str">
            <v>T048</v>
          </cell>
          <cell r="B46" t="str">
            <v>Chittenden</v>
          </cell>
          <cell r="C46">
            <v>23</v>
          </cell>
        </row>
        <row r="47">
          <cell r="A47" t="str">
            <v>T049</v>
          </cell>
          <cell r="B47" t="str">
            <v>Clarendon</v>
          </cell>
          <cell r="C47">
            <v>55</v>
          </cell>
        </row>
        <row r="48">
          <cell r="A48" t="str">
            <v>T050</v>
          </cell>
          <cell r="B48" t="str">
            <v>Colchester</v>
          </cell>
          <cell r="C48">
            <v>281</v>
          </cell>
        </row>
        <row r="49">
          <cell r="A49" t="str">
            <v>T051</v>
          </cell>
          <cell r="B49" t="str">
            <v>Concord</v>
          </cell>
          <cell r="C49">
            <v>38</v>
          </cell>
        </row>
        <row r="50">
          <cell r="A50" t="str">
            <v>T052</v>
          </cell>
          <cell r="B50" t="str">
            <v>Corinth</v>
          </cell>
          <cell r="C50">
            <v>29</v>
          </cell>
        </row>
        <row r="51">
          <cell r="A51" t="str">
            <v>T054</v>
          </cell>
          <cell r="B51" t="str">
            <v>Coventry</v>
          </cell>
          <cell r="C51">
            <v>36</v>
          </cell>
        </row>
        <row r="52">
          <cell r="A52" t="str">
            <v>T055</v>
          </cell>
          <cell r="B52" t="str">
            <v>Craftsbury</v>
          </cell>
          <cell r="C52">
            <v>20</v>
          </cell>
        </row>
        <row r="53">
          <cell r="A53" t="str">
            <v>T056</v>
          </cell>
          <cell r="B53" t="str">
            <v>Danby</v>
          </cell>
          <cell r="C53">
            <v>46</v>
          </cell>
        </row>
        <row r="54">
          <cell r="A54" t="str">
            <v>T057</v>
          </cell>
          <cell r="B54" t="str">
            <v>Danville</v>
          </cell>
          <cell r="C54">
            <v>52</v>
          </cell>
        </row>
        <row r="55">
          <cell r="A55" t="str">
            <v>T058</v>
          </cell>
          <cell r="B55" t="str">
            <v>Derby</v>
          </cell>
          <cell r="C55">
            <v>153</v>
          </cell>
        </row>
        <row r="56">
          <cell r="A56" t="str">
            <v>T059</v>
          </cell>
          <cell r="B56" t="str">
            <v>Dorset</v>
          </cell>
          <cell r="C56">
            <v>40</v>
          </cell>
        </row>
        <row r="57">
          <cell r="A57" t="str">
            <v>T060</v>
          </cell>
          <cell r="B57" t="str">
            <v>Dover</v>
          </cell>
          <cell r="C57">
            <v>17</v>
          </cell>
        </row>
        <row r="58">
          <cell r="A58" t="str">
            <v>T061</v>
          </cell>
          <cell r="B58" t="str">
            <v>Dummerston</v>
          </cell>
          <cell r="C58">
            <v>29</v>
          </cell>
        </row>
        <row r="59">
          <cell r="A59" t="str">
            <v>T063</v>
          </cell>
          <cell r="B59" t="str">
            <v>Duxbury</v>
          </cell>
          <cell r="C59">
            <v>24</v>
          </cell>
        </row>
        <row r="60">
          <cell r="A60" t="str">
            <v>T064</v>
          </cell>
          <cell r="B60" t="str">
            <v>East Haven</v>
          </cell>
          <cell r="C60">
            <v>5</v>
          </cell>
        </row>
        <row r="61">
          <cell r="A61" t="str">
            <v>T065</v>
          </cell>
          <cell r="B61" t="str">
            <v>East Montpelier</v>
          </cell>
          <cell r="C61">
            <v>60</v>
          </cell>
        </row>
        <row r="62">
          <cell r="A62" t="str">
            <v>T066</v>
          </cell>
          <cell r="B62" t="str">
            <v>Eden</v>
          </cell>
          <cell r="C62">
            <v>62</v>
          </cell>
        </row>
        <row r="63">
          <cell r="A63" t="str">
            <v>T067</v>
          </cell>
          <cell r="B63" t="str">
            <v>Elmore</v>
          </cell>
          <cell r="C63">
            <v>20</v>
          </cell>
        </row>
        <row r="64">
          <cell r="A64" t="str">
            <v>T068</v>
          </cell>
          <cell r="B64" t="str">
            <v>Enosburgh Falls ID</v>
          </cell>
          <cell r="C64">
            <v>81</v>
          </cell>
        </row>
        <row r="65">
          <cell r="A65" t="str">
            <v>T069</v>
          </cell>
          <cell r="B65" t="str">
            <v>Essex Junction ID</v>
          </cell>
          <cell r="C65">
            <v>187</v>
          </cell>
        </row>
        <row r="66">
          <cell r="A66" t="str">
            <v>T070</v>
          </cell>
          <cell r="B66" t="str">
            <v>Essex Town</v>
          </cell>
          <cell r="C66">
            <v>315</v>
          </cell>
        </row>
        <row r="67">
          <cell r="A67" t="str">
            <v>T071</v>
          </cell>
          <cell r="B67" t="str">
            <v>Fairfax</v>
          </cell>
          <cell r="C67">
            <v>159</v>
          </cell>
        </row>
        <row r="68">
          <cell r="A68" t="str">
            <v>T072</v>
          </cell>
          <cell r="B68" t="str">
            <v>Fairfield</v>
          </cell>
          <cell r="C68">
            <v>64</v>
          </cell>
        </row>
        <row r="69">
          <cell r="A69" t="str">
            <v>T073</v>
          </cell>
          <cell r="B69" t="str">
            <v>Fair Haven</v>
          </cell>
          <cell r="C69">
            <v>93</v>
          </cell>
        </row>
        <row r="70">
          <cell r="A70" t="str">
            <v>T074</v>
          </cell>
          <cell r="B70" t="str">
            <v>Fairlee</v>
          </cell>
          <cell r="C70">
            <v>23</v>
          </cell>
        </row>
        <row r="71">
          <cell r="A71" t="str">
            <v>T075</v>
          </cell>
          <cell r="B71" t="str">
            <v>Fayston</v>
          </cell>
          <cell r="C71">
            <v>27</v>
          </cell>
        </row>
        <row r="72">
          <cell r="A72" t="str">
            <v>T076</v>
          </cell>
          <cell r="B72" t="str">
            <v>Ferrisburgh</v>
          </cell>
          <cell r="C72">
            <v>45</v>
          </cell>
        </row>
        <row r="73">
          <cell r="A73" t="str">
            <v>T077</v>
          </cell>
          <cell r="B73" t="str">
            <v>Fletcher</v>
          </cell>
          <cell r="C73">
            <v>31</v>
          </cell>
        </row>
        <row r="74">
          <cell r="A74" t="str">
            <v>T078</v>
          </cell>
          <cell r="B74" t="str">
            <v>Franklin</v>
          </cell>
          <cell r="C74">
            <v>39</v>
          </cell>
        </row>
        <row r="75">
          <cell r="A75" t="str">
            <v>T079</v>
          </cell>
          <cell r="B75" t="str">
            <v>Georgia</v>
          </cell>
          <cell r="C75">
            <v>107</v>
          </cell>
        </row>
        <row r="76">
          <cell r="A76" t="str">
            <v>T080</v>
          </cell>
          <cell r="B76" t="str">
            <v>Glover</v>
          </cell>
          <cell r="C76">
            <v>27</v>
          </cell>
        </row>
        <row r="77">
          <cell r="A77" t="str">
            <v>T081</v>
          </cell>
          <cell r="B77" t="str">
            <v>Goshen</v>
          </cell>
          <cell r="C77">
            <v>3</v>
          </cell>
        </row>
        <row r="78">
          <cell r="A78" t="str">
            <v>T082</v>
          </cell>
          <cell r="B78" t="str">
            <v>Grafton</v>
          </cell>
          <cell r="C78">
            <v>19</v>
          </cell>
        </row>
        <row r="79">
          <cell r="A79" t="str">
            <v>T083</v>
          </cell>
          <cell r="B79" t="str">
            <v>Granby</v>
          </cell>
          <cell r="C79">
            <v>2</v>
          </cell>
        </row>
        <row r="80">
          <cell r="A80" t="str">
            <v>T084</v>
          </cell>
          <cell r="B80" t="str">
            <v>Grand Isle</v>
          </cell>
          <cell r="C80">
            <v>53</v>
          </cell>
        </row>
        <row r="81">
          <cell r="A81" t="str">
            <v>T085</v>
          </cell>
          <cell r="B81" t="str">
            <v>Granville</v>
          </cell>
          <cell r="C81">
            <v>2</v>
          </cell>
        </row>
        <row r="82">
          <cell r="A82" t="str">
            <v>T086</v>
          </cell>
          <cell r="B82" t="str">
            <v>Greensboro</v>
          </cell>
          <cell r="C82">
            <v>21</v>
          </cell>
        </row>
        <row r="83">
          <cell r="A83" t="str">
            <v>T087</v>
          </cell>
          <cell r="B83" t="str">
            <v>Groton</v>
          </cell>
          <cell r="C83">
            <v>28</v>
          </cell>
        </row>
        <row r="84">
          <cell r="A84" t="str">
            <v>T088</v>
          </cell>
          <cell r="B84" t="str">
            <v>Guildhall</v>
          </cell>
          <cell r="C84">
            <v>4</v>
          </cell>
        </row>
        <row r="85">
          <cell r="A85" t="str">
            <v>T089</v>
          </cell>
          <cell r="B85" t="str">
            <v>Guilford</v>
          </cell>
          <cell r="C85">
            <v>40</v>
          </cell>
        </row>
        <row r="86">
          <cell r="A86" t="str">
            <v>T090</v>
          </cell>
          <cell r="B86" t="str">
            <v>Halifax</v>
          </cell>
          <cell r="C86">
            <v>16</v>
          </cell>
        </row>
        <row r="87">
          <cell r="A87" t="str">
            <v>T091</v>
          </cell>
          <cell r="B87" t="str">
            <v>Hancock</v>
          </cell>
          <cell r="C87">
            <v>8</v>
          </cell>
        </row>
        <row r="88">
          <cell r="A88" t="str">
            <v>T092</v>
          </cell>
          <cell r="B88" t="str">
            <v>Hardwick</v>
          </cell>
          <cell r="C88">
            <v>101</v>
          </cell>
        </row>
        <row r="89">
          <cell r="A89" t="str">
            <v>T093</v>
          </cell>
          <cell r="B89" t="str">
            <v>Hartford</v>
          </cell>
          <cell r="C89">
            <v>333</v>
          </cell>
        </row>
        <row r="90">
          <cell r="A90" t="str">
            <v>T094</v>
          </cell>
          <cell r="B90" t="str">
            <v>Hartland</v>
          </cell>
          <cell r="C90">
            <v>59</v>
          </cell>
        </row>
        <row r="91">
          <cell r="A91" t="str">
            <v>T095</v>
          </cell>
          <cell r="B91" t="str">
            <v>Highgate</v>
          </cell>
          <cell r="C91">
            <v>103</v>
          </cell>
        </row>
        <row r="92">
          <cell r="A92" t="str">
            <v>T096</v>
          </cell>
          <cell r="B92" t="str">
            <v>Hinesburg</v>
          </cell>
          <cell r="C92">
            <v>86</v>
          </cell>
        </row>
        <row r="93">
          <cell r="A93" t="str">
            <v>T097</v>
          </cell>
          <cell r="B93" t="str">
            <v>Holland</v>
          </cell>
          <cell r="C93">
            <v>21</v>
          </cell>
        </row>
        <row r="94">
          <cell r="A94" t="str">
            <v>T098</v>
          </cell>
          <cell r="B94" t="str">
            <v>Hubbardton</v>
          </cell>
          <cell r="C94">
            <v>12</v>
          </cell>
        </row>
        <row r="95">
          <cell r="A95" t="str">
            <v>T099</v>
          </cell>
          <cell r="B95" t="str">
            <v>Huntington</v>
          </cell>
          <cell r="C95">
            <v>49</v>
          </cell>
        </row>
        <row r="96">
          <cell r="A96" t="str">
            <v>T100</v>
          </cell>
          <cell r="B96" t="str">
            <v>Hyde Park</v>
          </cell>
          <cell r="C96">
            <v>81</v>
          </cell>
        </row>
        <row r="97">
          <cell r="A97" t="str">
            <v>T101</v>
          </cell>
          <cell r="B97" t="str">
            <v>Ira</v>
          </cell>
          <cell r="C97">
            <v>4</v>
          </cell>
        </row>
        <row r="98">
          <cell r="A98" t="str">
            <v>T102</v>
          </cell>
          <cell r="B98" t="str">
            <v>Irasburg</v>
          </cell>
          <cell r="C98">
            <v>36</v>
          </cell>
        </row>
        <row r="99">
          <cell r="A99" t="str">
            <v>T103</v>
          </cell>
          <cell r="B99" t="str">
            <v>Isle La Motte</v>
          </cell>
          <cell r="C99">
            <v>17</v>
          </cell>
        </row>
        <row r="100">
          <cell r="A100" t="str">
            <v>T104</v>
          </cell>
          <cell r="B100" t="str">
            <v>Jamaica</v>
          </cell>
          <cell r="C100">
            <v>20</v>
          </cell>
        </row>
        <row r="101">
          <cell r="A101" t="str">
            <v>T105</v>
          </cell>
          <cell r="B101" t="str">
            <v>Jay</v>
          </cell>
          <cell r="C101">
            <v>24</v>
          </cell>
        </row>
        <row r="102">
          <cell r="A102" t="str">
            <v>T106</v>
          </cell>
          <cell r="B102" t="str">
            <v>Jericho</v>
          </cell>
          <cell r="C102">
            <v>128</v>
          </cell>
        </row>
        <row r="103">
          <cell r="A103" t="str">
            <v>T107</v>
          </cell>
          <cell r="B103" t="str">
            <v>Johnson</v>
          </cell>
          <cell r="C103">
            <v>71</v>
          </cell>
        </row>
        <row r="104">
          <cell r="A104" t="str">
            <v>T108</v>
          </cell>
          <cell r="B104" t="str">
            <v>Kirby</v>
          </cell>
          <cell r="C104">
            <v>3</v>
          </cell>
        </row>
        <row r="105">
          <cell r="A105" t="str">
            <v>T109</v>
          </cell>
          <cell r="B105" t="str">
            <v>Landgrove</v>
          </cell>
          <cell r="C105">
            <v>1</v>
          </cell>
        </row>
        <row r="106">
          <cell r="A106" t="str">
            <v>T110</v>
          </cell>
          <cell r="B106" t="str">
            <v>Leicester</v>
          </cell>
          <cell r="C106">
            <v>18</v>
          </cell>
        </row>
        <row r="107">
          <cell r="A107" t="str">
            <v>T111</v>
          </cell>
          <cell r="B107" t="str">
            <v>Lemington</v>
          </cell>
          <cell r="C107">
            <v>2</v>
          </cell>
        </row>
        <row r="108">
          <cell r="A108" t="str">
            <v>T112</v>
          </cell>
          <cell r="B108" t="str">
            <v>Lincoln</v>
          </cell>
          <cell r="C108">
            <v>18</v>
          </cell>
        </row>
        <row r="109">
          <cell r="A109" t="str">
            <v>T113</v>
          </cell>
          <cell r="B109" t="str">
            <v>Londonderry</v>
          </cell>
          <cell r="C109">
            <v>54</v>
          </cell>
        </row>
        <row r="110">
          <cell r="A110" t="str">
            <v>T114</v>
          </cell>
          <cell r="B110" t="str">
            <v>Lowell</v>
          </cell>
          <cell r="C110">
            <v>38</v>
          </cell>
        </row>
        <row r="111">
          <cell r="A111" t="str">
            <v>T115</v>
          </cell>
          <cell r="B111" t="str">
            <v>Ludlow</v>
          </cell>
          <cell r="C111">
            <v>47</v>
          </cell>
        </row>
        <row r="112">
          <cell r="A112" t="str">
            <v>T116</v>
          </cell>
          <cell r="B112" t="str">
            <v>Lunenburg</v>
          </cell>
          <cell r="C112">
            <v>27</v>
          </cell>
        </row>
        <row r="113">
          <cell r="A113" t="str">
            <v>T117</v>
          </cell>
          <cell r="B113" t="str">
            <v>Lyndon</v>
          </cell>
          <cell r="C113">
            <v>119</v>
          </cell>
        </row>
        <row r="114">
          <cell r="A114" t="str">
            <v>T118</v>
          </cell>
          <cell r="B114" t="str">
            <v>Maidstone</v>
          </cell>
          <cell r="C114">
            <v>1</v>
          </cell>
        </row>
        <row r="115">
          <cell r="A115" t="str">
            <v>T119</v>
          </cell>
          <cell r="B115" t="str">
            <v>Manchester</v>
          </cell>
          <cell r="C115">
            <v>99</v>
          </cell>
        </row>
        <row r="116">
          <cell r="A116" t="str">
            <v>T120</v>
          </cell>
          <cell r="B116" t="str">
            <v>Marlboro</v>
          </cell>
          <cell r="C116">
            <v>24</v>
          </cell>
        </row>
        <row r="117">
          <cell r="A117" t="str">
            <v>T121</v>
          </cell>
          <cell r="B117" t="str">
            <v>Marshfield</v>
          </cell>
          <cell r="C117">
            <v>15</v>
          </cell>
        </row>
        <row r="118">
          <cell r="A118" t="str">
            <v>T122</v>
          </cell>
          <cell r="B118" t="str">
            <v>Mendon</v>
          </cell>
          <cell r="C118">
            <v>16</v>
          </cell>
        </row>
        <row r="119">
          <cell r="A119" t="str">
            <v>T124</v>
          </cell>
          <cell r="B119" t="str">
            <v>Middlesex</v>
          </cell>
          <cell r="C119">
            <v>41</v>
          </cell>
        </row>
        <row r="120">
          <cell r="A120" t="str">
            <v>T125</v>
          </cell>
          <cell r="B120" t="str">
            <v>Middletown Springs</v>
          </cell>
          <cell r="C120">
            <v>18</v>
          </cell>
        </row>
        <row r="121">
          <cell r="A121" t="str">
            <v>T126</v>
          </cell>
          <cell r="B121" t="str">
            <v>Milton ID</v>
          </cell>
          <cell r="C121">
            <v>299</v>
          </cell>
        </row>
        <row r="122">
          <cell r="A122" t="str">
            <v>T127</v>
          </cell>
          <cell r="B122" t="str">
            <v>Monkton</v>
          </cell>
          <cell r="C122">
            <v>33</v>
          </cell>
        </row>
        <row r="123">
          <cell r="A123" t="str">
            <v>T128</v>
          </cell>
          <cell r="B123" t="str">
            <v>Montgomery</v>
          </cell>
          <cell r="C123">
            <v>17</v>
          </cell>
        </row>
        <row r="124">
          <cell r="A124" t="str">
            <v>T129</v>
          </cell>
          <cell r="B124" t="str">
            <v>Montpelier</v>
          </cell>
          <cell r="C124">
            <v>115</v>
          </cell>
        </row>
        <row r="125">
          <cell r="A125" t="str">
            <v>T130</v>
          </cell>
          <cell r="B125" t="str">
            <v>Moretown</v>
          </cell>
          <cell r="C125">
            <v>36</v>
          </cell>
        </row>
        <row r="126">
          <cell r="A126" t="str">
            <v>T131</v>
          </cell>
          <cell r="B126" t="str">
            <v>Morgan</v>
          </cell>
          <cell r="C126">
            <v>11</v>
          </cell>
        </row>
        <row r="127">
          <cell r="A127" t="str">
            <v>T132</v>
          </cell>
          <cell r="B127" t="str">
            <v>Morristown</v>
          </cell>
          <cell r="C127">
            <v>131</v>
          </cell>
        </row>
        <row r="128">
          <cell r="A128" t="str">
            <v>T133</v>
          </cell>
          <cell r="B128" t="str">
            <v>Mt. Holly</v>
          </cell>
          <cell r="C128">
            <v>31</v>
          </cell>
        </row>
        <row r="129">
          <cell r="A129" t="str">
            <v>T134</v>
          </cell>
          <cell r="B129" t="str">
            <v>Mt. Tabor</v>
          </cell>
          <cell r="C129">
            <v>9</v>
          </cell>
        </row>
        <row r="130">
          <cell r="A130" t="str">
            <v>T135</v>
          </cell>
          <cell r="B130" t="str">
            <v>Newark</v>
          </cell>
          <cell r="C130">
            <v>12</v>
          </cell>
        </row>
        <row r="131">
          <cell r="A131" t="str">
            <v>T136</v>
          </cell>
          <cell r="B131" t="str">
            <v>Newbury</v>
          </cell>
          <cell r="C131">
            <v>54</v>
          </cell>
        </row>
        <row r="132">
          <cell r="A132" t="str">
            <v>T137</v>
          </cell>
          <cell r="B132" t="str">
            <v>Newfane</v>
          </cell>
          <cell r="C132">
            <v>35</v>
          </cell>
        </row>
        <row r="133">
          <cell r="A133" t="str">
            <v>T138</v>
          </cell>
          <cell r="B133" t="str">
            <v>New Haven</v>
          </cell>
          <cell r="C133">
            <v>33</v>
          </cell>
        </row>
        <row r="134">
          <cell r="A134" t="str">
            <v>T139</v>
          </cell>
          <cell r="B134" t="str">
            <v>Newport City</v>
          </cell>
          <cell r="C134">
            <v>130</v>
          </cell>
        </row>
        <row r="135">
          <cell r="A135" t="str">
            <v>T140</v>
          </cell>
          <cell r="B135" t="str">
            <v>Newport Town</v>
          </cell>
          <cell r="C135">
            <v>55</v>
          </cell>
        </row>
        <row r="136">
          <cell r="A136" t="str">
            <v>T141</v>
          </cell>
          <cell r="B136" t="str">
            <v>North Bennington ID</v>
          </cell>
          <cell r="C136">
            <v>30</v>
          </cell>
        </row>
        <row r="137">
          <cell r="A137" t="str">
            <v>T142</v>
          </cell>
          <cell r="B137" t="str">
            <v>Northfield</v>
          </cell>
          <cell r="C137">
            <v>104</v>
          </cell>
        </row>
        <row r="138">
          <cell r="A138" t="str">
            <v>T143</v>
          </cell>
          <cell r="B138" t="str">
            <v>North Hero</v>
          </cell>
          <cell r="C138">
            <v>12</v>
          </cell>
        </row>
        <row r="139">
          <cell r="A139" t="str">
            <v>T145</v>
          </cell>
          <cell r="B139" t="str">
            <v>Norwich</v>
          </cell>
          <cell r="C139">
            <v>39</v>
          </cell>
        </row>
        <row r="140">
          <cell r="A140" t="str">
            <v>T146</v>
          </cell>
          <cell r="B140" t="str">
            <v>Orange</v>
          </cell>
          <cell r="C140">
            <v>27</v>
          </cell>
        </row>
        <row r="141">
          <cell r="A141" t="str">
            <v>T147</v>
          </cell>
          <cell r="B141" t="str">
            <v>Orleans ID</v>
          </cell>
          <cell r="C141">
            <v>29</v>
          </cell>
        </row>
        <row r="142">
          <cell r="A142" t="str">
            <v>T148</v>
          </cell>
          <cell r="B142" t="str">
            <v>Orwell</v>
          </cell>
          <cell r="C142">
            <v>22</v>
          </cell>
        </row>
        <row r="143">
          <cell r="A143" t="str">
            <v>T149</v>
          </cell>
          <cell r="B143" t="str">
            <v>Panton</v>
          </cell>
          <cell r="C143">
            <v>15</v>
          </cell>
        </row>
        <row r="144">
          <cell r="A144" t="str">
            <v>T150</v>
          </cell>
          <cell r="B144" t="str">
            <v>Pawlet</v>
          </cell>
          <cell r="C144">
            <v>55</v>
          </cell>
        </row>
        <row r="145">
          <cell r="A145" t="str">
            <v>T151</v>
          </cell>
          <cell r="B145" t="str">
            <v>Peacham</v>
          </cell>
          <cell r="C145">
            <v>11</v>
          </cell>
        </row>
        <row r="146">
          <cell r="A146" t="str">
            <v>T152</v>
          </cell>
          <cell r="B146" t="str">
            <v>Peru</v>
          </cell>
          <cell r="C146">
            <v>5</v>
          </cell>
        </row>
        <row r="147">
          <cell r="A147" t="str">
            <v>T153</v>
          </cell>
          <cell r="B147" t="str">
            <v>Pittsfield</v>
          </cell>
          <cell r="C147">
            <v>7</v>
          </cell>
        </row>
        <row r="148">
          <cell r="A148" t="str">
            <v>T154</v>
          </cell>
          <cell r="B148" t="str">
            <v>Pittsford</v>
          </cell>
          <cell r="C148">
            <v>64</v>
          </cell>
        </row>
        <row r="149">
          <cell r="A149" t="str">
            <v>T155</v>
          </cell>
          <cell r="B149" t="str">
            <v>Plainfield</v>
          </cell>
          <cell r="C149">
            <v>28</v>
          </cell>
        </row>
        <row r="150">
          <cell r="A150" t="str">
            <v>T156</v>
          </cell>
          <cell r="B150" t="str">
            <v>Plymouth</v>
          </cell>
          <cell r="C150">
            <v>11</v>
          </cell>
        </row>
        <row r="151">
          <cell r="A151" t="str">
            <v>T157</v>
          </cell>
          <cell r="B151" t="str">
            <v>Pomfret</v>
          </cell>
          <cell r="C151">
            <v>7</v>
          </cell>
        </row>
        <row r="152">
          <cell r="A152" t="str">
            <v>T158</v>
          </cell>
          <cell r="B152" t="str">
            <v>Poultney</v>
          </cell>
          <cell r="C152">
            <v>69</v>
          </cell>
        </row>
        <row r="153">
          <cell r="A153" t="str">
            <v>T159</v>
          </cell>
          <cell r="B153" t="str">
            <v>Pownal</v>
          </cell>
          <cell r="C153">
            <v>108</v>
          </cell>
        </row>
        <row r="154">
          <cell r="A154" t="str">
            <v>T160</v>
          </cell>
          <cell r="B154" t="str">
            <v>Proctor</v>
          </cell>
          <cell r="C154">
            <v>51</v>
          </cell>
        </row>
        <row r="155">
          <cell r="A155" t="str">
            <v>T161</v>
          </cell>
          <cell r="B155" t="str">
            <v>Putney</v>
          </cell>
          <cell r="C155">
            <v>45</v>
          </cell>
        </row>
        <row r="156">
          <cell r="A156" t="str">
            <v>T162</v>
          </cell>
          <cell r="B156" t="str">
            <v>Randolph</v>
          </cell>
          <cell r="C156">
            <v>107</v>
          </cell>
        </row>
        <row r="157">
          <cell r="A157" t="str">
            <v>T163</v>
          </cell>
          <cell r="B157" t="str">
            <v>Reading</v>
          </cell>
          <cell r="C157">
            <v>13</v>
          </cell>
        </row>
        <row r="158">
          <cell r="A158" t="str">
            <v>T164</v>
          </cell>
          <cell r="B158" t="str">
            <v>Readsboro</v>
          </cell>
          <cell r="C158">
            <v>6</v>
          </cell>
        </row>
        <row r="159">
          <cell r="A159" t="str">
            <v>T165</v>
          </cell>
          <cell r="B159" t="str">
            <v>Richford</v>
          </cell>
          <cell r="C159">
            <v>80</v>
          </cell>
        </row>
        <row r="160">
          <cell r="A160" t="str">
            <v>T166</v>
          </cell>
          <cell r="B160" t="str">
            <v>Richmond</v>
          </cell>
          <cell r="C160">
            <v>95</v>
          </cell>
        </row>
        <row r="161">
          <cell r="A161" t="str">
            <v>T168</v>
          </cell>
          <cell r="B161" t="str">
            <v>Rochester</v>
          </cell>
          <cell r="C161">
            <v>10</v>
          </cell>
        </row>
        <row r="162">
          <cell r="A162" t="str">
            <v>T169</v>
          </cell>
          <cell r="B162" t="str">
            <v>Rockingham</v>
          </cell>
          <cell r="C162">
            <v>148</v>
          </cell>
        </row>
        <row r="163">
          <cell r="A163" t="str">
            <v>T170</v>
          </cell>
          <cell r="B163" t="str">
            <v>Roxbury</v>
          </cell>
          <cell r="C163">
            <v>16</v>
          </cell>
        </row>
        <row r="164">
          <cell r="A164" t="str">
            <v>T171</v>
          </cell>
          <cell r="B164" t="str">
            <v>Royalton</v>
          </cell>
          <cell r="C164">
            <v>64</v>
          </cell>
        </row>
        <row r="165">
          <cell r="A165" t="str">
            <v>T172</v>
          </cell>
          <cell r="B165" t="str">
            <v>Rupert</v>
          </cell>
          <cell r="C165">
            <v>15</v>
          </cell>
        </row>
        <row r="166">
          <cell r="A166" t="str">
            <v>T173</v>
          </cell>
          <cell r="B166" t="str">
            <v>Rutland City</v>
          </cell>
          <cell r="C166">
            <v>346</v>
          </cell>
        </row>
        <row r="167">
          <cell r="A167" t="str">
            <v>T174</v>
          </cell>
          <cell r="B167" t="str">
            <v>Rutland Town</v>
          </cell>
          <cell r="C167">
            <v>61</v>
          </cell>
        </row>
        <row r="168">
          <cell r="A168" t="str">
            <v>T175</v>
          </cell>
          <cell r="B168" t="str">
            <v>Ryegate</v>
          </cell>
          <cell r="C168">
            <v>40</v>
          </cell>
        </row>
        <row r="169">
          <cell r="A169" t="str">
            <v>T176</v>
          </cell>
          <cell r="B169" t="str">
            <v>St. Albans City</v>
          </cell>
          <cell r="C169">
            <v>287</v>
          </cell>
        </row>
        <row r="170">
          <cell r="A170" t="str">
            <v>T177</v>
          </cell>
          <cell r="B170" t="str">
            <v>St. Albans Town</v>
          </cell>
          <cell r="C170">
            <v>170</v>
          </cell>
        </row>
        <row r="171">
          <cell r="A171" t="str">
            <v>T178</v>
          </cell>
          <cell r="B171" t="str">
            <v>St. George</v>
          </cell>
          <cell r="C171">
            <v>30</v>
          </cell>
        </row>
        <row r="172">
          <cell r="A172" t="str">
            <v>T179</v>
          </cell>
          <cell r="B172" t="str">
            <v>St. Johnsbury</v>
          </cell>
          <cell r="C172">
            <v>215</v>
          </cell>
        </row>
        <row r="173">
          <cell r="A173" t="str">
            <v>T181</v>
          </cell>
          <cell r="B173" t="str">
            <v>Sandgate</v>
          </cell>
          <cell r="C173">
            <v>5</v>
          </cell>
        </row>
        <row r="174">
          <cell r="A174" t="str">
            <v>T182</v>
          </cell>
          <cell r="B174" t="str">
            <v>Searsburg</v>
          </cell>
          <cell r="C174">
            <v>2</v>
          </cell>
        </row>
        <row r="175">
          <cell r="A175" t="str">
            <v>T183</v>
          </cell>
          <cell r="B175" t="str">
            <v>Shaftsbury</v>
          </cell>
          <cell r="C175">
            <v>64</v>
          </cell>
        </row>
        <row r="176">
          <cell r="A176" t="str">
            <v>T184</v>
          </cell>
          <cell r="B176" t="str">
            <v>Sharon</v>
          </cell>
          <cell r="C176">
            <v>47</v>
          </cell>
        </row>
        <row r="177">
          <cell r="A177" t="str">
            <v>T185</v>
          </cell>
          <cell r="B177" t="str">
            <v>Sheffield</v>
          </cell>
          <cell r="C177">
            <v>29</v>
          </cell>
        </row>
        <row r="178">
          <cell r="A178" t="str">
            <v>T186</v>
          </cell>
          <cell r="B178" t="str">
            <v>Shelburne</v>
          </cell>
          <cell r="C178">
            <v>106</v>
          </cell>
        </row>
        <row r="179">
          <cell r="A179" t="str">
            <v>T187</v>
          </cell>
          <cell r="B179" t="str">
            <v>Sheldon</v>
          </cell>
          <cell r="C179">
            <v>82</v>
          </cell>
        </row>
        <row r="180">
          <cell r="A180" t="str">
            <v>T188</v>
          </cell>
          <cell r="B180" t="str">
            <v>Sherburne (Killington)</v>
          </cell>
          <cell r="C180">
            <v>15</v>
          </cell>
        </row>
        <row r="181">
          <cell r="A181" t="str">
            <v>T190</v>
          </cell>
          <cell r="B181" t="str">
            <v>Shrewsbury</v>
          </cell>
          <cell r="C181">
            <v>13</v>
          </cell>
        </row>
        <row r="182">
          <cell r="A182" t="str">
            <v>T191</v>
          </cell>
          <cell r="B182" t="str">
            <v>So. Burlington</v>
          </cell>
          <cell r="C182">
            <v>297</v>
          </cell>
        </row>
        <row r="183">
          <cell r="A183" t="str">
            <v>T192</v>
          </cell>
          <cell r="B183" t="str">
            <v>So.Hero</v>
          </cell>
          <cell r="C183">
            <v>26</v>
          </cell>
        </row>
        <row r="184">
          <cell r="A184" t="str">
            <v>T193</v>
          </cell>
          <cell r="B184" t="str">
            <v>Springfield</v>
          </cell>
          <cell r="C184">
            <v>249</v>
          </cell>
        </row>
        <row r="185">
          <cell r="A185" t="str">
            <v>T194</v>
          </cell>
          <cell r="B185" t="str">
            <v>Stamford</v>
          </cell>
          <cell r="C185">
            <v>12</v>
          </cell>
        </row>
        <row r="186">
          <cell r="A186" t="str">
            <v>T195</v>
          </cell>
          <cell r="B186" t="str">
            <v>Stannard</v>
          </cell>
          <cell r="C186">
            <v>7</v>
          </cell>
        </row>
        <row r="187">
          <cell r="A187" t="str">
            <v>T196</v>
          </cell>
          <cell r="B187" t="str">
            <v>Starksboro</v>
          </cell>
          <cell r="C187">
            <v>41</v>
          </cell>
        </row>
        <row r="188">
          <cell r="A188" t="str">
            <v>T197</v>
          </cell>
          <cell r="B188" t="str">
            <v>Stockbridge</v>
          </cell>
          <cell r="C188">
            <v>11</v>
          </cell>
        </row>
        <row r="189">
          <cell r="A189" t="str">
            <v>T198</v>
          </cell>
          <cell r="B189" t="str">
            <v>Stowe</v>
          </cell>
          <cell r="C189">
            <v>73</v>
          </cell>
        </row>
        <row r="190">
          <cell r="A190" t="str">
            <v>T199</v>
          </cell>
          <cell r="B190" t="str">
            <v>Strafford</v>
          </cell>
          <cell r="C190">
            <v>24</v>
          </cell>
        </row>
        <row r="191">
          <cell r="A191" t="str">
            <v>T200</v>
          </cell>
          <cell r="B191" t="str">
            <v>Stratton</v>
          </cell>
          <cell r="C191">
            <v>5</v>
          </cell>
        </row>
        <row r="192">
          <cell r="A192" t="str">
            <v>T201</v>
          </cell>
          <cell r="B192" t="str">
            <v>Sudbury</v>
          </cell>
          <cell r="C192">
            <v>9</v>
          </cell>
        </row>
        <row r="193">
          <cell r="A193" t="str">
            <v>T202</v>
          </cell>
          <cell r="B193" t="str">
            <v>Sunderland</v>
          </cell>
          <cell r="C193">
            <v>16</v>
          </cell>
        </row>
        <row r="194">
          <cell r="A194" t="str">
            <v>T203</v>
          </cell>
          <cell r="B194" t="str">
            <v>Sutton</v>
          </cell>
          <cell r="C194">
            <v>25</v>
          </cell>
        </row>
        <row r="195">
          <cell r="A195" t="str">
            <v>T204</v>
          </cell>
          <cell r="B195" t="str">
            <v>Swanton</v>
          </cell>
          <cell r="C195">
            <v>184</v>
          </cell>
        </row>
        <row r="196">
          <cell r="A196" t="str">
            <v>T205</v>
          </cell>
          <cell r="B196" t="str">
            <v>Thetford</v>
          </cell>
          <cell r="C196">
            <v>58</v>
          </cell>
        </row>
        <row r="197">
          <cell r="A197" t="str">
            <v>T206</v>
          </cell>
          <cell r="B197" t="str">
            <v>Tinmouth</v>
          </cell>
          <cell r="C197">
            <v>10</v>
          </cell>
        </row>
        <row r="198">
          <cell r="A198" t="str">
            <v>T207</v>
          </cell>
          <cell r="B198" t="str">
            <v>Topsham</v>
          </cell>
          <cell r="C198">
            <v>25</v>
          </cell>
        </row>
        <row r="199">
          <cell r="A199" t="str">
            <v>T208</v>
          </cell>
          <cell r="B199" t="str">
            <v>Townshend</v>
          </cell>
          <cell r="C199">
            <v>27</v>
          </cell>
        </row>
        <row r="200">
          <cell r="A200" t="str">
            <v>T209</v>
          </cell>
          <cell r="B200" t="str">
            <v>Troy</v>
          </cell>
          <cell r="C200">
            <v>63</v>
          </cell>
        </row>
        <row r="201">
          <cell r="A201" t="str">
            <v>T210</v>
          </cell>
          <cell r="B201" t="str">
            <v>Tunbridge</v>
          </cell>
          <cell r="C201">
            <v>27</v>
          </cell>
        </row>
        <row r="202">
          <cell r="A202" t="str">
            <v>T212</v>
          </cell>
          <cell r="B202" t="str">
            <v>Underhill Town</v>
          </cell>
          <cell r="C202">
            <v>59</v>
          </cell>
        </row>
        <row r="203">
          <cell r="A203" t="str">
            <v>T213</v>
          </cell>
          <cell r="B203" t="str">
            <v>Vergennes ID</v>
          </cell>
          <cell r="C203">
            <v>58</v>
          </cell>
        </row>
        <row r="204">
          <cell r="A204" t="str">
            <v>T214</v>
          </cell>
          <cell r="B204" t="str">
            <v>Vernon</v>
          </cell>
          <cell r="C204">
            <v>61</v>
          </cell>
        </row>
        <row r="205">
          <cell r="A205" t="str">
            <v>T215</v>
          </cell>
          <cell r="B205" t="str">
            <v>Vershire</v>
          </cell>
          <cell r="C205">
            <v>15</v>
          </cell>
        </row>
        <row r="206">
          <cell r="A206" t="str">
            <v>T217</v>
          </cell>
          <cell r="B206" t="str">
            <v>Waitsfield</v>
          </cell>
          <cell r="C206">
            <v>30</v>
          </cell>
        </row>
        <row r="207">
          <cell r="A207" t="str">
            <v>T218</v>
          </cell>
          <cell r="B207" t="str">
            <v>Walden</v>
          </cell>
          <cell r="C207">
            <v>28</v>
          </cell>
        </row>
        <row r="208">
          <cell r="A208" t="str">
            <v>T219</v>
          </cell>
          <cell r="B208" t="str">
            <v>Wallingford</v>
          </cell>
          <cell r="C208">
            <v>35</v>
          </cell>
        </row>
        <row r="209">
          <cell r="A209" t="str">
            <v>T220</v>
          </cell>
          <cell r="B209" t="str">
            <v>Waltham</v>
          </cell>
          <cell r="C209">
            <v>2</v>
          </cell>
        </row>
        <row r="210">
          <cell r="A210" t="str">
            <v>T221</v>
          </cell>
          <cell r="B210" t="str">
            <v>Wardsboro</v>
          </cell>
          <cell r="C210">
            <v>14</v>
          </cell>
        </row>
        <row r="211">
          <cell r="A211" t="str">
            <v>T222</v>
          </cell>
          <cell r="B211" t="str">
            <v>Warren</v>
          </cell>
          <cell r="C211">
            <v>38</v>
          </cell>
        </row>
        <row r="212">
          <cell r="A212" t="str">
            <v>T223</v>
          </cell>
          <cell r="B212" t="str">
            <v>Washington</v>
          </cell>
          <cell r="C212">
            <v>16</v>
          </cell>
        </row>
        <row r="213">
          <cell r="A213" t="str">
            <v>T224</v>
          </cell>
          <cell r="B213" t="str">
            <v>Waterbury</v>
          </cell>
          <cell r="C213">
            <v>134</v>
          </cell>
        </row>
        <row r="214">
          <cell r="A214" t="str">
            <v>T225</v>
          </cell>
          <cell r="B214" t="str">
            <v>Waterford</v>
          </cell>
          <cell r="C214">
            <v>24</v>
          </cell>
        </row>
        <row r="215">
          <cell r="A215" t="str">
            <v>T226</v>
          </cell>
          <cell r="B215" t="str">
            <v>Waterville</v>
          </cell>
          <cell r="C215">
            <v>15</v>
          </cell>
        </row>
        <row r="216">
          <cell r="A216" t="str">
            <v>T227</v>
          </cell>
          <cell r="B216" t="str">
            <v>Weathersfield</v>
          </cell>
          <cell r="C216">
            <v>40</v>
          </cell>
        </row>
        <row r="217">
          <cell r="A217" t="str">
            <v>T228</v>
          </cell>
          <cell r="B217" t="str">
            <v>Wells</v>
          </cell>
          <cell r="C217">
            <v>28</v>
          </cell>
        </row>
        <row r="218">
          <cell r="A218" t="str">
            <v>T229</v>
          </cell>
          <cell r="B218" t="str">
            <v>Wells River</v>
          </cell>
          <cell r="C218">
            <v>12</v>
          </cell>
        </row>
        <row r="219">
          <cell r="A219" t="str">
            <v>T230</v>
          </cell>
          <cell r="B219" t="str">
            <v>West Fairlee</v>
          </cell>
          <cell r="C219">
            <v>21</v>
          </cell>
        </row>
        <row r="220">
          <cell r="A220" t="str">
            <v>T231</v>
          </cell>
          <cell r="B220" t="str">
            <v>Westfield</v>
          </cell>
          <cell r="C220">
            <v>10</v>
          </cell>
        </row>
        <row r="221">
          <cell r="A221" t="str">
            <v>T232</v>
          </cell>
          <cell r="B221" t="str">
            <v>Westford</v>
          </cell>
          <cell r="C221">
            <v>41</v>
          </cell>
        </row>
        <row r="222">
          <cell r="A222" t="str">
            <v>T233</v>
          </cell>
          <cell r="B222" t="str">
            <v>West Haven</v>
          </cell>
          <cell r="C222">
            <v>6</v>
          </cell>
        </row>
        <row r="223">
          <cell r="A223" t="str">
            <v>T234</v>
          </cell>
          <cell r="B223" t="str">
            <v>Westminster</v>
          </cell>
          <cell r="C223">
            <v>68</v>
          </cell>
        </row>
        <row r="224">
          <cell r="A224" t="str">
            <v>T235</v>
          </cell>
          <cell r="B224" t="str">
            <v>Westmore</v>
          </cell>
          <cell r="C224">
            <v>4</v>
          </cell>
        </row>
        <row r="225">
          <cell r="A225" t="str">
            <v>T236</v>
          </cell>
          <cell r="B225" t="str">
            <v>Weston</v>
          </cell>
          <cell r="C225">
            <v>10</v>
          </cell>
        </row>
        <row r="226">
          <cell r="A226" t="str">
            <v>T237</v>
          </cell>
          <cell r="B226" t="str">
            <v>West Rutland</v>
          </cell>
          <cell r="C226">
            <v>46</v>
          </cell>
        </row>
        <row r="227">
          <cell r="A227" t="str">
            <v>T238</v>
          </cell>
          <cell r="B227" t="str">
            <v>West Windsor</v>
          </cell>
          <cell r="C227">
            <v>15</v>
          </cell>
        </row>
        <row r="228">
          <cell r="A228" t="str">
            <v>T240</v>
          </cell>
          <cell r="B228" t="str">
            <v>Wheelock</v>
          </cell>
          <cell r="C228">
            <v>11</v>
          </cell>
        </row>
        <row r="229">
          <cell r="A229" t="str">
            <v>T241</v>
          </cell>
          <cell r="B229" t="str">
            <v>Whiting</v>
          </cell>
          <cell r="C229">
            <v>12</v>
          </cell>
        </row>
        <row r="230">
          <cell r="A230" t="str">
            <v>T242</v>
          </cell>
          <cell r="B230" t="str">
            <v>Whitingham</v>
          </cell>
          <cell r="C230">
            <v>41</v>
          </cell>
        </row>
        <row r="231">
          <cell r="A231" t="str">
            <v>T243</v>
          </cell>
          <cell r="B231" t="str">
            <v>Williamstown</v>
          </cell>
          <cell r="C231">
            <v>94</v>
          </cell>
        </row>
        <row r="232">
          <cell r="A232" t="str">
            <v>T244</v>
          </cell>
          <cell r="B232" t="str">
            <v>Williston</v>
          </cell>
          <cell r="C232">
            <v>202</v>
          </cell>
        </row>
        <row r="233">
          <cell r="A233" t="str">
            <v>T245</v>
          </cell>
          <cell r="B233" t="str">
            <v>Wilmington</v>
          </cell>
          <cell r="C233">
            <v>38</v>
          </cell>
        </row>
        <row r="234">
          <cell r="A234" t="str">
            <v>T246</v>
          </cell>
          <cell r="B234" t="str">
            <v>Windham</v>
          </cell>
          <cell r="C234">
            <v>1</v>
          </cell>
        </row>
        <row r="235">
          <cell r="A235" t="str">
            <v>T247</v>
          </cell>
          <cell r="B235" t="str">
            <v>Windsor</v>
          </cell>
          <cell r="C235">
            <v>72</v>
          </cell>
        </row>
        <row r="236">
          <cell r="A236" t="str">
            <v>T248</v>
          </cell>
          <cell r="B236" t="str">
            <v>Winhall</v>
          </cell>
          <cell r="C236">
            <v>26</v>
          </cell>
        </row>
        <row r="237">
          <cell r="A237" t="str">
            <v>T249</v>
          </cell>
          <cell r="B237" t="str">
            <v>Winooski ID</v>
          </cell>
          <cell r="C237">
            <v>180</v>
          </cell>
        </row>
        <row r="238">
          <cell r="A238" t="str">
            <v>T250</v>
          </cell>
          <cell r="B238" t="str">
            <v>Wolcott</v>
          </cell>
          <cell r="C238">
            <v>53</v>
          </cell>
        </row>
        <row r="239">
          <cell r="A239" t="str">
            <v>T251</v>
          </cell>
          <cell r="B239" t="str">
            <v>Woodbury</v>
          </cell>
          <cell r="C239">
            <v>13</v>
          </cell>
        </row>
        <row r="240">
          <cell r="A240" t="str">
            <v>T252</v>
          </cell>
          <cell r="B240" t="str">
            <v>Woodford</v>
          </cell>
          <cell r="C240">
            <v>11</v>
          </cell>
        </row>
        <row r="241">
          <cell r="A241" t="str">
            <v>T253</v>
          </cell>
          <cell r="B241" t="str">
            <v>Woodstock</v>
          </cell>
          <cell r="C241">
            <v>48</v>
          </cell>
        </row>
        <row r="242">
          <cell r="A242" t="str">
            <v>T254</v>
          </cell>
          <cell r="B242" t="str">
            <v>Worcester</v>
          </cell>
          <cell r="C242">
            <v>18</v>
          </cell>
        </row>
        <row r="243">
          <cell r="A243" t="str">
            <v>T255</v>
          </cell>
          <cell r="B243" t="str">
            <v>Buel''s Gore</v>
          </cell>
          <cell r="C243">
            <v>2</v>
          </cell>
        </row>
      </sheetData>
      <sheetData sheetId="10">
        <row r="1">
          <cell r="A1" t="str">
            <v>Town ID</v>
          </cell>
          <cell r="B1" t="str">
            <v>Town Name</v>
          </cell>
          <cell r="C1" t="str">
            <v>Count</v>
          </cell>
        </row>
        <row r="2">
          <cell r="A2" t="str">
            <v>T001</v>
          </cell>
          <cell r="B2" t="str">
            <v>Addison</v>
          </cell>
          <cell r="C2">
            <v>4</v>
          </cell>
        </row>
        <row r="3">
          <cell r="A3" t="str">
            <v>T002</v>
          </cell>
          <cell r="B3" t="str">
            <v>Albany</v>
          </cell>
          <cell r="C3">
            <v>2</v>
          </cell>
        </row>
        <row r="4">
          <cell r="A4" t="str">
            <v>T003</v>
          </cell>
          <cell r="B4" t="str">
            <v>Alburgh</v>
          </cell>
          <cell r="C4">
            <v>9</v>
          </cell>
        </row>
        <row r="5">
          <cell r="A5" t="str">
            <v>T005</v>
          </cell>
          <cell r="B5" t="str">
            <v>Arlington</v>
          </cell>
          <cell r="C5">
            <v>4</v>
          </cell>
        </row>
        <row r="6">
          <cell r="A6" t="str">
            <v>T006</v>
          </cell>
          <cell r="B6" t="str">
            <v>Athens</v>
          </cell>
          <cell r="C6">
            <v>3</v>
          </cell>
        </row>
        <row r="7">
          <cell r="A7" t="str">
            <v>T007</v>
          </cell>
          <cell r="B7" t="str">
            <v>Bakersfield</v>
          </cell>
          <cell r="C7">
            <v>9</v>
          </cell>
        </row>
        <row r="8">
          <cell r="A8" t="str">
            <v>T008</v>
          </cell>
          <cell r="B8" t="str">
            <v>Baltimore</v>
          </cell>
          <cell r="C8">
            <v>1</v>
          </cell>
        </row>
        <row r="9">
          <cell r="A9" t="str">
            <v>T009</v>
          </cell>
          <cell r="B9" t="str">
            <v>Barnard</v>
          </cell>
          <cell r="C9">
            <v>1</v>
          </cell>
        </row>
        <row r="10">
          <cell r="A10" t="str">
            <v>T010</v>
          </cell>
          <cell r="B10" t="str">
            <v>Barnet</v>
          </cell>
          <cell r="C10">
            <v>4</v>
          </cell>
        </row>
        <row r="11">
          <cell r="A11" t="str">
            <v>T011</v>
          </cell>
          <cell r="B11" t="str">
            <v>Barre City</v>
          </cell>
          <cell r="C11">
            <v>46</v>
          </cell>
        </row>
        <row r="12">
          <cell r="A12" t="str">
            <v>T012</v>
          </cell>
          <cell r="B12" t="str">
            <v>Barre Town</v>
          </cell>
          <cell r="C12">
            <v>26</v>
          </cell>
        </row>
        <row r="13">
          <cell r="A13" t="str">
            <v>T013</v>
          </cell>
          <cell r="B13" t="str">
            <v>Barton ID</v>
          </cell>
          <cell r="C13">
            <v>14</v>
          </cell>
        </row>
        <row r="14">
          <cell r="A14" t="str">
            <v>T014</v>
          </cell>
          <cell r="B14" t="str">
            <v>Belvidere</v>
          </cell>
          <cell r="C14">
            <v>2</v>
          </cell>
        </row>
        <row r="15">
          <cell r="A15" t="str">
            <v>T015</v>
          </cell>
          <cell r="B15" t="str">
            <v>Bennington ID</v>
          </cell>
          <cell r="C15">
            <v>43</v>
          </cell>
        </row>
        <row r="16">
          <cell r="A16" t="str">
            <v>T017</v>
          </cell>
          <cell r="B16" t="str">
            <v>Benson</v>
          </cell>
          <cell r="C16">
            <v>5</v>
          </cell>
        </row>
        <row r="17">
          <cell r="A17" t="str">
            <v>T018</v>
          </cell>
          <cell r="B17" t="str">
            <v>Berkshire</v>
          </cell>
          <cell r="C17">
            <v>2</v>
          </cell>
        </row>
        <row r="18">
          <cell r="A18" t="str">
            <v>T019</v>
          </cell>
          <cell r="B18" t="str">
            <v>Berlin</v>
          </cell>
          <cell r="C18">
            <v>8</v>
          </cell>
        </row>
        <row r="19">
          <cell r="A19" t="str">
            <v>T020</v>
          </cell>
          <cell r="B19" t="str">
            <v>Bethel</v>
          </cell>
          <cell r="C19">
            <v>3</v>
          </cell>
        </row>
        <row r="20">
          <cell r="A20" t="str">
            <v>T022</v>
          </cell>
          <cell r="B20" t="str">
            <v>Bolton</v>
          </cell>
          <cell r="C20">
            <v>3</v>
          </cell>
        </row>
        <row r="21">
          <cell r="A21" t="str">
            <v>T023</v>
          </cell>
          <cell r="B21" t="str">
            <v>Bradford ID</v>
          </cell>
          <cell r="C21">
            <v>16</v>
          </cell>
        </row>
        <row r="22">
          <cell r="A22" t="str">
            <v>T024</v>
          </cell>
          <cell r="B22" t="str">
            <v>Braintree</v>
          </cell>
          <cell r="C22">
            <v>3</v>
          </cell>
        </row>
        <row r="23">
          <cell r="A23" t="str">
            <v>T026</v>
          </cell>
          <cell r="B23" t="str">
            <v>Brandon</v>
          </cell>
          <cell r="C23">
            <v>13</v>
          </cell>
        </row>
        <row r="24">
          <cell r="A24" t="str">
            <v>T027</v>
          </cell>
          <cell r="B24" t="str">
            <v>Brattleboro</v>
          </cell>
          <cell r="C24">
            <v>37</v>
          </cell>
        </row>
        <row r="25">
          <cell r="A25" t="str">
            <v>T028</v>
          </cell>
          <cell r="B25" t="str">
            <v>Bridgewater</v>
          </cell>
          <cell r="C25">
            <v>1</v>
          </cell>
        </row>
        <row r="26">
          <cell r="A26" t="str">
            <v>T030</v>
          </cell>
          <cell r="B26" t="str">
            <v>Brighton</v>
          </cell>
          <cell r="C26">
            <v>8</v>
          </cell>
        </row>
        <row r="27">
          <cell r="A27" t="str">
            <v>T031</v>
          </cell>
          <cell r="B27" t="str">
            <v>Bristol</v>
          </cell>
          <cell r="C27">
            <v>7</v>
          </cell>
        </row>
        <row r="28">
          <cell r="A28" t="str">
            <v>T032</v>
          </cell>
          <cell r="B28" t="str">
            <v>Brookfield</v>
          </cell>
          <cell r="C28">
            <v>5</v>
          </cell>
        </row>
        <row r="29">
          <cell r="A29" t="str">
            <v>T033</v>
          </cell>
          <cell r="B29" t="str">
            <v>Brookline</v>
          </cell>
          <cell r="C29">
            <v>1</v>
          </cell>
        </row>
        <row r="30">
          <cell r="A30" t="str">
            <v>T034</v>
          </cell>
          <cell r="B30" t="str">
            <v>Brownington</v>
          </cell>
          <cell r="C30">
            <v>5</v>
          </cell>
        </row>
        <row r="31">
          <cell r="A31" t="str">
            <v>T036</v>
          </cell>
          <cell r="B31" t="str">
            <v>Burke</v>
          </cell>
          <cell r="C31">
            <v>2</v>
          </cell>
        </row>
        <row r="32">
          <cell r="A32" t="str">
            <v>T037</v>
          </cell>
          <cell r="B32" t="str">
            <v>Burlington</v>
          </cell>
          <cell r="C32">
            <v>97</v>
          </cell>
        </row>
        <row r="33">
          <cell r="A33" t="str">
            <v>T038</v>
          </cell>
          <cell r="B33" t="str">
            <v>Cabot</v>
          </cell>
          <cell r="C33">
            <v>2</v>
          </cell>
        </row>
        <row r="34">
          <cell r="A34" t="str">
            <v>T039</v>
          </cell>
          <cell r="B34" t="str">
            <v>Calais</v>
          </cell>
          <cell r="C34">
            <v>2</v>
          </cell>
        </row>
        <row r="35">
          <cell r="A35" t="str">
            <v>T040</v>
          </cell>
          <cell r="B35" t="str">
            <v>Cambridge</v>
          </cell>
          <cell r="C35">
            <v>13</v>
          </cell>
        </row>
        <row r="36">
          <cell r="A36" t="str">
            <v>T041</v>
          </cell>
          <cell r="B36" t="str">
            <v>Canaan</v>
          </cell>
          <cell r="C36">
            <v>4</v>
          </cell>
        </row>
        <row r="37">
          <cell r="A37" t="str">
            <v>T042</v>
          </cell>
          <cell r="B37" t="str">
            <v>Castleton</v>
          </cell>
          <cell r="C37">
            <v>12</v>
          </cell>
        </row>
        <row r="38">
          <cell r="A38" t="str">
            <v>T043</v>
          </cell>
          <cell r="B38" t="str">
            <v>Cavendish</v>
          </cell>
          <cell r="C38">
            <v>9</v>
          </cell>
        </row>
        <row r="39">
          <cell r="A39" t="str">
            <v>T044</v>
          </cell>
          <cell r="B39" t="str">
            <v>Charleston</v>
          </cell>
          <cell r="C39">
            <v>4</v>
          </cell>
        </row>
        <row r="40">
          <cell r="A40" t="str">
            <v>T045</v>
          </cell>
          <cell r="B40" t="str">
            <v>Charlotte</v>
          </cell>
          <cell r="C40">
            <v>7</v>
          </cell>
        </row>
        <row r="41">
          <cell r="A41" t="str">
            <v>T046</v>
          </cell>
          <cell r="B41" t="str">
            <v>Chelsea</v>
          </cell>
          <cell r="C41">
            <v>7</v>
          </cell>
        </row>
        <row r="42">
          <cell r="A42" t="str">
            <v>T047</v>
          </cell>
          <cell r="B42" t="str">
            <v>Chester</v>
          </cell>
          <cell r="C42">
            <v>6</v>
          </cell>
        </row>
        <row r="43">
          <cell r="A43" t="str">
            <v>T048</v>
          </cell>
          <cell r="B43" t="str">
            <v>Chittenden</v>
          </cell>
          <cell r="C43">
            <v>2</v>
          </cell>
        </row>
        <row r="44">
          <cell r="A44" t="str">
            <v>T049</v>
          </cell>
          <cell r="B44" t="str">
            <v>Clarendon</v>
          </cell>
          <cell r="C44">
            <v>6</v>
          </cell>
        </row>
        <row r="45">
          <cell r="A45" t="str">
            <v>T050</v>
          </cell>
          <cell r="B45" t="str">
            <v>Colchester</v>
          </cell>
          <cell r="C45">
            <v>63</v>
          </cell>
        </row>
        <row r="46">
          <cell r="A46" t="str">
            <v>T051</v>
          </cell>
          <cell r="B46" t="str">
            <v>Concord</v>
          </cell>
          <cell r="C46">
            <v>2</v>
          </cell>
        </row>
        <row r="47">
          <cell r="A47" t="str">
            <v>T052</v>
          </cell>
          <cell r="B47" t="str">
            <v>Corinth</v>
          </cell>
          <cell r="C47">
            <v>5</v>
          </cell>
        </row>
        <row r="48">
          <cell r="A48" t="str">
            <v>T054</v>
          </cell>
          <cell r="B48" t="str">
            <v>Coventry</v>
          </cell>
          <cell r="C48">
            <v>3</v>
          </cell>
        </row>
        <row r="49">
          <cell r="A49" t="str">
            <v>T055</v>
          </cell>
          <cell r="B49" t="str">
            <v>Craftsbury</v>
          </cell>
          <cell r="C49">
            <v>2</v>
          </cell>
        </row>
        <row r="50">
          <cell r="A50" t="str">
            <v>T056</v>
          </cell>
          <cell r="B50" t="str">
            <v>Danby</v>
          </cell>
          <cell r="C50">
            <v>3</v>
          </cell>
        </row>
        <row r="51">
          <cell r="A51" t="str">
            <v>T057</v>
          </cell>
          <cell r="B51" t="str">
            <v>Danville</v>
          </cell>
          <cell r="C51">
            <v>6</v>
          </cell>
        </row>
        <row r="52">
          <cell r="A52" t="str">
            <v>T058</v>
          </cell>
          <cell r="B52" t="str">
            <v>Derby</v>
          </cell>
          <cell r="C52">
            <v>14</v>
          </cell>
        </row>
        <row r="53">
          <cell r="A53" t="str">
            <v>T059</v>
          </cell>
          <cell r="B53" t="str">
            <v>Dorset</v>
          </cell>
          <cell r="C53">
            <v>6</v>
          </cell>
        </row>
        <row r="54">
          <cell r="A54" t="str">
            <v>T060</v>
          </cell>
          <cell r="B54" t="str">
            <v>Dover</v>
          </cell>
          <cell r="C54">
            <v>1</v>
          </cell>
        </row>
        <row r="55">
          <cell r="A55" t="str">
            <v>T061</v>
          </cell>
          <cell r="B55" t="str">
            <v>Dummerston</v>
          </cell>
          <cell r="C55">
            <v>4</v>
          </cell>
        </row>
        <row r="56">
          <cell r="A56" t="str">
            <v>T063</v>
          </cell>
          <cell r="B56" t="str">
            <v>Duxbury</v>
          </cell>
          <cell r="C56">
            <v>2</v>
          </cell>
        </row>
        <row r="57">
          <cell r="A57" t="str">
            <v>T065</v>
          </cell>
          <cell r="B57" t="str">
            <v>East Montpelier</v>
          </cell>
          <cell r="C57">
            <v>6</v>
          </cell>
        </row>
        <row r="58">
          <cell r="A58" t="str">
            <v>T066</v>
          </cell>
          <cell r="B58" t="str">
            <v>Eden</v>
          </cell>
          <cell r="C58">
            <v>11</v>
          </cell>
        </row>
        <row r="59">
          <cell r="A59" t="str">
            <v>T068</v>
          </cell>
          <cell r="B59" t="str">
            <v>Enosburgh Falls ID</v>
          </cell>
          <cell r="C59">
            <v>9</v>
          </cell>
        </row>
        <row r="60">
          <cell r="A60" t="str">
            <v>T069</v>
          </cell>
          <cell r="B60" t="str">
            <v>Essex Junction ID</v>
          </cell>
          <cell r="C60">
            <v>29</v>
          </cell>
        </row>
        <row r="61">
          <cell r="A61" t="str">
            <v>T070</v>
          </cell>
          <cell r="B61" t="str">
            <v>Essex Town</v>
          </cell>
          <cell r="C61">
            <v>43</v>
          </cell>
        </row>
        <row r="62">
          <cell r="A62" t="str">
            <v>T071</v>
          </cell>
          <cell r="B62" t="str">
            <v>Fairfax</v>
          </cell>
          <cell r="C62">
            <v>29</v>
          </cell>
        </row>
        <row r="63">
          <cell r="A63" t="str">
            <v>T072</v>
          </cell>
          <cell r="B63" t="str">
            <v>Fairfield</v>
          </cell>
          <cell r="C63">
            <v>9</v>
          </cell>
        </row>
        <row r="64">
          <cell r="A64" t="str">
            <v>T073</v>
          </cell>
          <cell r="B64" t="str">
            <v>Fair Haven</v>
          </cell>
          <cell r="C64">
            <v>20</v>
          </cell>
        </row>
        <row r="65">
          <cell r="A65" t="str">
            <v>T074</v>
          </cell>
          <cell r="B65" t="str">
            <v>Fairlee</v>
          </cell>
          <cell r="C65">
            <v>1</v>
          </cell>
        </row>
        <row r="66">
          <cell r="A66" t="str">
            <v>T075</v>
          </cell>
          <cell r="B66" t="str">
            <v>Fayston</v>
          </cell>
          <cell r="C66">
            <v>1</v>
          </cell>
        </row>
        <row r="67">
          <cell r="A67" t="str">
            <v>T076</v>
          </cell>
          <cell r="B67" t="str">
            <v>Ferrisburgh</v>
          </cell>
          <cell r="C67">
            <v>2</v>
          </cell>
        </row>
        <row r="68">
          <cell r="A68" t="str">
            <v>T077</v>
          </cell>
          <cell r="B68" t="str">
            <v>Fletcher</v>
          </cell>
          <cell r="C68">
            <v>4</v>
          </cell>
        </row>
        <row r="69">
          <cell r="A69" t="str">
            <v>T078</v>
          </cell>
          <cell r="B69" t="str">
            <v>Franklin</v>
          </cell>
          <cell r="C69">
            <v>4</v>
          </cell>
        </row>
        <row r="70">
          <cell r="A70" t="str">
            <v>T079</v>
          </cell>
          <cell r="B70" t="str">
            <v>Georgia</v>
          </cell>
          <cell r="C70">
            <v>15</v>
          </cell>
        </row>
        <row r="71">
          <cell r="A71" t="str">
            <v>T080</v>
          </cell>
          <cell r="B71" t="str">
            <v>Glover</v>
          </cell>
          <cell r="C71">
            <v>2</v>
          </cell>
        </row>
        <row r="72">
          <cell r="A72" t="str">
            <v>T081</v>
          </cell>
          <cell r="B72" t="str">
            <v>Goshen</v>
          </cell>
          <cell r="C72">
            <v>1</v>
          </cell>
        </row>
        <row r="73">
          <cell r="A73" t="str">
            <v>T082</v>
          </cell>
          <cell r="B73" t="str">
            <v>Grafton</v>
          </cell>
          <cell r="C73">
            <v>1</v>
          </cell>
        </row>
        <row r="74">
          <cell r="A74" t="str">
            <v>T084</v>
          </cell>
          <cell r="B74" t="str">
            <v>Grand Isle</v>
          </cell>
          <cell r="C74">
            <v>7</v>
          </cell>
        </row>
        <row r="75">
          <cell r="A75" t="str">
            <v>T085</v>
          </cell>
          <cell r="B75" t="str">
            <v>Granville</v>
          </cell>
          <cell r="C75">
            <v>1</v>
          </cell>
        </row>
        <row r="76">
          <cell r="A76" t="str">
            <v>T086</v>
          </cell>
          <cell r="B76" t="str">
            <v>Greensboro</v>
          </cell>
          <cell r="C76">
            <v>2</v>
          </cell>
        </row>
        <row r="77">
          <cell r="A77" t="str">
            <v>T087</v>
          </cell>
          <cell r="B77" t="str">
            <v>Groton</v>
          </cell>
          <cell r="C77">
            <v>5</v>
          </cell>
        </row>
        <row r="78">
          <cell r="A78" t="str">
            <v>T088</v>
          </cell>
          <cell r="B78" t="str">
            <v>Guildhall</v>
          </cell>
          <cell r="C78">
            <v>1</v>
          </cell>
        </row>
        <row r="79">
          <cell r="A79" t="str">
            <v>T089</v>
          </cell>
          <cell r="B79" t="str">
            <v>Guilford</v>
          </cell>
          <cell r="C79">
            <v>1</v>
          </cell>
        </row>
        <row r="80">
          <cell r="A80" t="str">
            <v>T090</v>
          </cell>
          <cell r="B80" t="str">
            <v>Halifax</v>
          </cell>
          <cell r="C80">
            <v>4</v>
          </cell>
        </row>
        <row r="81">
          <cell r="A81" t="str">
            <v>T091</v>
          </cell>
          <cell r="B81" t="str">
            <v>Hancock</v>
          </cell>
          <cell r="C81">
            <v>1</v>
          </cell>
        </row>
        <row r="82">
          <cell r="A82" t="str">
            <v>T092</v>
          </cell>
          <cell r="B82" t="str">
            <v>Hardwick</v>
          </cell>
          <cell r="C82">
            <v>12</v>
          </cell>
        </row>
        <row r="83">
          <cell r="A83" t="str">
            <v>T093</v>
          </cell>
          <cell r="B83" t="str">
            <v>Hartford</v>
          </cell>
          <cell r="C83">
            <v>42</v>
          </cell>
        </row>
        <row r="84">
          <cell r="A84" t="str">
            <v>T094</v>
          </cell>
          <cell r="B84" t="str">
            <v>Hartland</v>
          </cell>
          <cell r="C84">
            <v>6</v>
          </cell>
        </row>
        <row r="85">
          <cell r="A85" t="str">
            <v>T095</v>
          </cell>
          <cell r="B85" t="str">
            <v>Highgate</v>
          </cell>
          <cell r="C85">
            <v>17</v>
          </cell>
        </row>
        <row r="86">
          <cell r="A86" t="str">
            <v>T096</v>
          </cell>
          <cell r="B86" t="str">
            <v>Hinesburg</v>
          </cell>
          <cell r="C86">
            <v>11</v>
          </cell>
        </row>
        <row r="87">
          <cell r="A87" t="str">
            <v>T097</v>
          </cell>
          <cell r="B87" t="str">
            <v>Holland</v>
          </cell>
          <cell r="C87">
            <v>2</v>
          </cell>
        </row>
        <row r="88">
          <cell r="A88" t="str">
            <v>T098</v>
          </cell>
          <cell r="B88" t="str">
            <v>Hubbardton</v>
          </cell>
          <cell r="C88">
            <v>1</v>
          </cell>
        </row>
        <row r="89">
          <cell r="A89" t="str">
            <v>T099</v>
          </cell>
          <cell r="B89" t="str">
            <v>Huntington</v>
          </cell>
          <cell r="C89">
            <v>8</v>
          </cell>
        </row>
        <row r="90">
          <cell r="A90" t="str">
            <v>T100</v>
          </cell>
          <cell r="B90" t="str">
            <v>Hyde Park</v>
          </cell>
          <cell r="C90">
            <v>10</v>
          </cell>
        </row>
        <row r="91">
          <cell r="A91" t="str">
            <v>T102</v>
          </cell>
          <cell r="B91" t="str">
            <v>Irasburg</v>
          </cell>
          <cell r="C91">
            <v>9</v>
          </cell>
        </row>
        <row r="92">
          <cell r="A92" t="str">
            <v>T103</v>
          </cell>
          <cell r="B92" t="str">
            <v>Isle La Motte</v>
          </cell>
          <cell r="C92">
            <v>1</v>
          </cell>
        </row>
        <row r="93">
          <cell r="A93" t="str">
            <v>T105</v>
          </cell>
          <cell r="B93" t="str">
            <v>Jay</v>
          </cell>
          <cell r="C93">
            <v>1</v>
          </cell>
        </row>
        <row r="94">
          <cell r="A94" t="str">
            <v>T106</v>
          </cell>
          <cell r="B94" t="str">
            <v>Jericho</v>
          </cell>
          <cell r="C94">
            <v>15</v>
          </cell>
        </row>
        <row r="95">
          <cell r="A95" t="str">
            <v>T107</v>
          </cell>
          <cell r="B95" t="str">
            <v>Johnson</v>
          </cell>
          <cell r="C95">
            <v>9</v>
          </cell>
        </row>
        <row r="96">
          <cell r="A96" t="str">
            <v>T112</v>
          </cell>
          <cell r="B96" t="str">
            <v>Lincoln</v>
          </cell>
          <cell r="C96">
            <v>1</v>
          </cell>
        </row>
        <row r="97">
          <cell r="A97" t="str">
            <v>T113</v>
          </cell>
          <cell r="B97" t="str">
            <v>Londonderry</v>
          </cell>
          <cell r="C97">
            <v>5</v>
          </cell>
        </row>
        <row r="98">
          <cell r="A98" t="str">
            <v>T114</v>
          </cell>
          <cell r="B98" t="str">
            <v>Lowell</v>
          </cell>
          <cell r="C98">
            <v>8</v>
          </cell>
        </row>
        <row r="99">
          <cell r="A99" t="str">
            <v>T115</v>
          </cell>
          <cell r="B99" t="str">
            <v>Ludlow</v>
          </cell>
          <cell r="C99">
            <v>10</v>
          </cell>
        </row>
        <row r="100">
          <cell r="A100" t="str">
            <v>T116</v>
          </cell>
          <cell r="B100" t="str">
            <v>Lunenburg</v>
          </cell>
          <cell r="C100">
            <v>4</v>
          </cell>
        </row>
        <row r="101">
          <cell r="A101" t="str">
            <v>T117</v>
          </cell>
          <cell r="B101" t="str">
            <v>Lyndon</v>
          </cell>
          <cell r="C101">
            <v>25</v>
          </cell>
        </row>
        <row r="102">
          <cell r="A102" t="str">
            <v>T119</v>
          </cell>
          <cell r="B102" t="str">
            <v>Manchester</v>
          </cell>
          <cell r="C102">
            <v>7</v>
          </cell>
        </row>
        <row r="103">
          <cell r="A103" t="str">
            <v>T121</v>
          </cell>
          <cell r="B103" t="str">
            <v>Marshfield</v>
          </cell>
          <cell r="C103">
            <v>2</v>
          </cell>
        </row>
        <row r="104">
          <cell r="A104" t="str">
            <v>T122</v>
          </cell>
          <cell r="B104" t="str">
            <v>Mendon</v>
          </cell>
          <cell r="C104">
            <v>2</v>
          </cell>
        </row>
        <row r="105">
          <cell r="A105" t="str">
            <v>T124</v>
          </cell>
          <cell r="B105" t="str">
            <v>Middlesex</v>
          </cell>
          <cell r="C105">
            <v>4</v>
          </cell>
        </row>
        <row r="106">
          <cell r="A106" t="str">
            <v>T125</v>
          </cell>
          <cell r="B106" t="str">
            <v>Middletown Springs</v>
          </cell>
          <cell r="C106">
            <v>2</v>
          </cell>
        </row>
        <row r="107">
          <cell r="A107" t="str">
            <v>T126</v>
          </cell>
          <cell r="B107" t="str">
            <v>Milton ID</v>
          </cell>
          <cell r="C107">
            <v>61</v>
          </cell>
        </row>
        <row r="108">
          <cell r="A108" t="str">
            <v>T127</v>
          </cell>
          <cell r="B108" t="str">
            <v>Monkton</v>
          </cell>
          <cell r="C108">
            <v>6</v>
          </cell>
        </row>
        <row r="109">
          <cell r="A109" t="str">
            <v>T128</v>
          </cell>
          <cell r="B109" t="str">
            <v>Montgomery</v>
          </cell>
          <cell r="C109">
            <v>2</v>
          </cell>
        </row>
        <row r="110">
          <cell r="A110" t="str">
            <v>T129</v>
          </cell>
          <cell r="B110" t="str">
            <v>Montpelier</v>
          </cell>
          <cell r="C110">
            <v>17</v>
          </cell>
        </row>
        <row r="111">
          <cell r="A111" t="str">
            <v>T130</v>
          </cell>
          <cell r="B111" t="str">
            <v>Moretown</v>
          </cell>
          <cell r="C111">
            <v>1</v>
          </cell>
        </row>
        <row r="112">
          <cell r="A112" t="str">
            <v>T132</v>
          </cell>
          <cell r="B112" t="str">
            <v>Morristown</v>
          </cell>
          <cell r="C112">
            <v>17</v>
          </cell>
        </row>
        <row r="113">
          <cell r="A113" t="str">
            <v>T133</v>
          </cell>
          <cell r="B113" t="str">
            <v>Mt. Holly</v>
          </cell>
          <cell r="C113">
            <v>11</v>
          </cell>
        </row>
        <row r="114">
          <cell r="A114" t="str">
            <v>T136</v>
          </cell>
          <cell r="B114" t="str">
            <v>Newbury</v>
          </cell>
          <cell r="C114">
            <v>8</v>
          </cell>
        </row>
        <row r="115">
          <cell r="A115" t="str">
            <v>T137</v>
          </cell>
          <cell r="B115" t="str">
            <v>Newfane</v>
          </cell>
          <cell r="C115">
            <v>5</v>
          </cell>
        </row>
        <row r="116">
          <cell r="A116" t="str">
            <v>T138</v>
          </cell>
          <cell r="B116" t="str">
            <v>New Haven</v>
          </cell>
          <cell r="C116">
            <v>1</v>
          </cell>
        </row>
        <row r="117">
          <cell r="A117" t="str">
            <v>T139</v>
          </cell>
          <cell r="B117" t="str">
            <v>Newport City</v>
          </cell>
          <cell r="C117">
            <v>20</v>
          </cell>
        </row>
        <row r="118">
          <cell r="A118" t="str">
            <v>T140</v>
          </cell>
          <cell r="B118" t="str">
            <v>Newport Town</v>
          </cell>
          <cell r="C118">
            <v>4</v>
          </cell>
        </row>
        <row r="119">
          <cell r="A119" t="str">
            <v>T141</v>
          </cell>
          <cell r="B119" t="str">
            <v>North Bennington ID</v>
          </cell>
          <cell r="C119">
            <v>2</v>
          </cell>
        </row>
        <row r="120">
          <cell r="A120" t="str">
            <v>T142</v>
          </cell>
          <cell r="B120" t="str">
            <v>Northfield</v>
          </cell>
          <cell r="C120">
            <v>9</v>
          </cell>
        </row>
        <row r="121">
          <cell r="A121" t="str">
            <v>T143</v>
          </cell>
          <cell r="B121" t="str">
            <v>North Hero</v>
          </cell>
          <cell r="C121">
            <v>4</v>
          </cell>
        </row>
        <row r="122">
          <cell r="A122" t="str">
            <v>T145</v>
          </cell>
          <cell r="B122" t="str">
            <v>Norwich</v>
          </cell>
          <cell r="C122">
            <v>7</v>
          </cell>
        </row>
        <row r="123">
          <cell r="A123" t="str">
            <v>T146</v>
          </cell>
          <cell r="B123" t="str">
            <v>Orange</v>
          </cell>
          <cell r="C123">
            <v>2</v>
          </cell>
        </row>
        <row r="124">
          <cell r="A124" t="str">
            <v>T147</v>
          </cell>
          <cell r="B124" t="str">
            <v>Orleans ID</v>
          </cell>
          <cell r="C124">
            <v>1</v>
          </cell>
        </row>
        <row r="125">
          <cell r="A125" t="str">
            <v>T148</v>
          </cell>
          <cell r="B125" t="str">
            <v>Orwell</v>
          </cell>
          <cell r="C125">
            <v>7</v>
          </cell>
        </row>
        <row r="126">
          <cell r="A126" t="str">
            <v>T149</v>
          </cell>
          <cell r="B126" t="str">
            <v>Panton</v>
          </cell>
          <cell r="C126">
            <v>1</v>
          </cell>
        </row>
        <row r="127">
          <cell r="A127" t="str">
            <v>T150</v>
          </cell>
          <cell r="B127" t="str">
            <v>Pawlet</v>
          </cell>
          <cell r="C127">
            <v>11</v>
          </cell>
        </row>
        <row r="128">
          <cell r="A128" t="str">
            <v>T151</v>
          </cell>
          <cell r="B128" t="str">
            <v>Peacham</v>
          </cell>
          <cell r="C128">
            <v>1</v>
          </cell>
        </row>
        <row r="129">
          <cell r="A129" t="str">
            <v>T152</v>
          </cell>
          <cell r="B129" t="str">
            <v>Peru</v>
          </cell>
          <cell r="C129">
            <v>1</v>
          </cell>
        </row>
        <row r="130">
          <cell r="A130" t="str">
            <v>T154</v>
          </cell>
          <cell r="B130" t="str">
            <v>Pittsford</v>
          </cell>
          <cell r="C130">
            <v>7</v>
          </cell>
        </row>
        <row r="131">
          <cell r="A131" t="str">
            <v>T155</v>
          </cell>
          <cell r="B131" t="str">
            <v>Plainfield</v>
          </cell>
          <cell r="C131">
            <v>4</v>
          </cell>
        </row>
        <row r="132">
          <cell r="A132" t="str">
            <v>T156</v>
          </cell>
          <cell r="B132" t="str">
            <v>Plymouth</v>
          </cell>
          <cell r="C132">
            <v>2</v>
          </cell>
        </row>
        <row r="133">
          <cell r="A133" t="str">
            <v>T158</v>
          </cell>
          <cell r="B133" t="str">
            <v>Poultney</v>
          </cell>
          <cell r="C133">
            <v>8</v>
          </cell>
        </row>
        <row r="134">
          <cell r="A134" t="str">
            <v>T159</v>
          </cell>
          <cell r="B134" t="str">
            <v>Pownal</v>
          </cell>
          <cell r="C134">
            <v>6</v>
          </cell>
        </row>
        <row r="135">
          <cell r="A135" t="str">
            <v>T160</v>
          </cell>
          <cell r="B135" t="str">
            <v>Proctor</v>
          </cell>
          <cell r="C135">
            <v>4</v>
          </cell>
        </row>
        <row r="136">
          <cell r="A136" t="str">
            <v>T161</v>
          </cell>
          <cell r="B136" t="str">
            <v>Putney</v>
          </cell>
          <cell r="C136">
            <v>7</v>
          </cell>
        </row>
        <row r="137">
          <cell r="A137" t="str">
            <v>T162</v>
          </cell>
          <cell r="B137" t="str">
            <v>Randolph</v>
          </cell>
          <cell r="C137">
            <v>15</v>
          </cell>
        </row>
        <row r="138">
          <cell r="A138" t="str">
            <v>T165</v>
          </cell>
          <cell r="B138" t="str">
            <v>Richford</v>
          </cell>
          <cell r="C138">
            <v>12</v>
          </cell>
        </row>
        <row r="139">
          <cell r="A139" t="str">
            <v>T166</v>
          </cell>
          <cell r="B139" t="str">
            <v>Richmond</v>
          </cell>
          <cell r="C139">
            <v>23</v>
          </cell>
        </row>
        <row r="140">
          <cell r="A140" t="str">
            <v>T168</v>
          </cell>
          <cell r="B140" t="str">
            <v>Rochester</v>
          </cell>
          <cell r="C140">
            <v>1</v>
          </cell>
        </row>
        <row r="141">
          <cell r="A141" t="str">
            <v>T169</v>
          </cell>
          <cell r="B141" t="str">
            <v>Rockingham</v>
          </cell>
          <cell r="C141">
            <v>17</v>
          </cell>
        </row>
        <row r="142">
          <cell r="A142" t="str">
            <v>T170</v>
          </cell>
          <cell r="B142" t="str">
            <v>Roxbury</v>
          </cell>
          <cell r="C142">
            <v>1</v>
          </cell>
        </row>
        <row r="143">
          <cell r="A143" t="str">
            <v>T171</v>
          </cell>
          <cell r="B143" t="str">
            <v>Royalton</v>
          </cell>
          <cell r="C143">
            <v>9</v>
          </cell>
        </row>
        <row r="144">
          <cell r="A144" t="str">
            <v>T172</v>
          </cell>
          <cell r="B144" t="str">
            <v>Rupert</v>
          </cell>
          <cell r="C144">
            <v>2</v>
          </cell>
        </row>
        <row r="145">
          <cell r="A145" t="str">
            <v>T173</v>
          </cell>
          <cell r="B145" t="str">
            <v>Rutland City</v>
          </cell>
          <cell r="C145">
            <v>50</v>
          </cell>
        </row>
        <row r="146">
          <cell r="A146" t="str">
            <v>T174</v>
          </cell>
          <cell r="B146" t="str">
            <v>Rutland Town</v>
          </cell>
          <cell r="C146">
            <v>10</v>
          </cell>
        </row>
        <row r="147">
          <cell r="A147" t="str">
            <v>T175</v>
          </cell>
          <cell r="B147" t="str">
            <v>Ryegate</v>
          </cell>
          <cell r="C147">
            <v>3</v>
          </cell>
        </row>
        <row r="148">
          <cell r="A148" t="str">
            <v>T176</v>
          </cell>
          <cell r="B148" t="str">
            <v>St. Albans City</v>
          </cell>
          <cell r="C148">
            <v>44</v>
          </cell>
        </row>
        <row r="149">
          <cell r="A149" t="str">
            <v>T177</v>
          </cell>
          <cell r="B149" t="str">
            <v>St. Albans Town</v>
          </cell>
          <cell r="C149">
            <v>26</v>
          </cell>
        </row>
        <row r="150">
          <cell r="A150" t="str">
            <v>T178</v>
          </cell>
          <cell r="B150" t="str">
            <v>St. George</v>
          </cell>
          <cell r="C150">
            <v>3</v>
          </cell>
        </row>
        <row r="151">
          <cell r="A151" t="str">
            <v>T179</v>
          </cell>
          <cell r="B151" t="str">
            <v>St. Johnsbury</v>
          </cell>
          <cell r="C151">
            <v>37</v>
          </cell>
        </row>
        <row r="152">
          <cell r="A152" t="str">
            <v>T181</v>
          </cell>
          <cell r="B152" t="str">
            <v>Sandgate</v>
          </cell>
          <cell r="C152">
            <v>1</v>
          </cell>
        </row>
        <row r="153">
          <cell r="A153" t="str">
            <v>T183</v>
          </cell>
          <cell r="B153" t="str">
            <v>Shaftsbury</v>
          </cell>
          <cell r="C153">
            <v>8</v>
          </cell>
        </row>
        <row r="154">
          <cell r="A154" t="str">
            <v>T184</v>
          </cell>
          <cell r="B154" t="str">
            <v>Sharon</v>
          </cell>
          <cell r="C154">
            <v>2</v>
          </cell>
        </row>
        <row r="155">
          <cell r="A155" t="str">
            <v>T185</v>
          </cell>
          <cell r="B155" t="str">
            <v>Sheffield</v>
          </cell>
          <cell r="C155">
            <v>3</v>
          </cell>
        </row>
        <row r="156">
          <cell r="A156" t="str">
            <v>T186</v>
          </cell>
          <cell r="B156" t="str">
            <v>Shelburne</v>
          </cell>
          <cell r="C156">
            <v>16</v>
          </cell>
        </row>
        <row r="157">
          <cell r="A157" t="str">
            <v>T187</v>
          </cell>
          <cell r="B157" t="str">
            <v>Sheldon</v>
          </cell>
          <cell r="C157">
            <v>15</v>
          </cell>
        </row>
        <row r="158">
          <cell r="A158" t="str">
            <v>T191</v>
          </cell>
          <cell r="B158" t="str">
            <v>So. Burlington</v>
          </cell>
          <cell r="C158">
            <v>50</v>
          </cell>
        </row>
        <row r="159">
          <cell r="A159" t="str">
            <v>T192</v>
          </cell>
          <cell r="B159" t="str">
            <v>So.Hero</v>
          </cell>
          <cell r="C159">
            <v>5</v>
          </cell>
        </row>
        <row r="160">
          <cell r="A160" t="str">
            <v>T193</v>
          </cell>
          <cell r="B160" t="str">
            <v>Springfield</v>
          </cell>
          <cell r="C160">
            <v>23</v>
          </cell>
        </row>
        <row r="161">
          <cell r="A161" t="str">
            <v>T194</v>
          </cell>
          <cell r="B161" t="str">
            <v>Stamford</v>
          </cell>
          <cell r="C161">
            <v>3</v>
          </cell>
        </row>
        <row r="162">
          <cell r="A162" t="str">
            <v>T195</v>
          </cell>
          <cell r="B162" t="str">
            <v>Stannard</v>
          </cell>
          <cell r="C162">
            <v>1</v>
          </cell>
        </row>
        <row r="163">
          <cell r="A163" t="str">
            <v>T196</v>
          </cell>
          <cell r="B163" t="str">
            <v>Starksboro</v>
          </cell>
          <cell r="C163">
            <v>3</v>
          </cell>
        </row>
        <row r="164">
          <cell r="A164" t="str">
            <v>T197</v>
          </cell>
          <cell r="B164" t="str">
            <v>Stockbridge</v>
          </cell>
          <cell r="C164">
            <v>1</v>
          </cell>
        </row>
        <row r="165">
          <cell r="A165" t="str">
            <v>T198</v>
          </cell>
          <cell r="B165" t="str">
            <v>Stowe</v>
          </cell>
          <cell r="C165">
            <v>8</v>
          </cell>
        </row>
        <row r="166">
          <cell r="A166" t="str">
            <v>T199</v>
          </cell>
          <cell r="B166" t="str">
            <v>Strafford</v>
          </cell>
          <cell r="C166">
            <v>1</v>
          </cell>
        </row>
        <row r="167">
          <cell r="A167" t="str">
            <v>T200</v>
          </cell>
          <cell r="B167" t="str">
            <v>Stratton</v>
          </cell>
          <cell r="C167">
            <v>1</v>
          </cell>
        </row>
        <row r="168">
          <cell r="A168" t="str">
            <v>T201</v>
          </cell>
          <cell r="B168" t="str">
            <v>Sudbury</v>
          </cell>
          <cell r="C168">
            <v>1</v>
          </cell>
        </row>
        <row r="169">
          <cell r="A169" t="str">
            <v>T202</v>
          </cell>
          <cell r="B169" t="str">
            <v>Sunderland</v>
          </cell>
          <cell r="C169">
            <v>3</v>
          </cell>
        </row>
        <row r="170">
          <cell r="A170" t="str">
            <v>T203</v>
          </cell>
          <cell r="B170" t="str">
            <v>Sutton</v>
          </cell>
          <cell r="C170">
            <v>1</v>
          </cell>
        </row>
        <row r="171">
          <cell r="A171" t="str">
            <v>T204</v>
          </cell>
          <cell r="B171" t="str">
            <v>Swanton</v>
          </cell>
          <cell r="C171">
            <v>26</v>
          </cell>
        </row>
        <row r="172">
          <cell r="A172" t="str">
            <v>T205</v>
          </cell>
          <cell r="B172" t="str">
            <v>Thetford</v>
          </cell>
          <cell r="C172">
            <v>6</v>
          </cell>
        </row>
        <row r="173">
          <cell r="A173" t="str">
            <v>T206</v>
          </cell>
          <cell r="B173" t="str">
            <v>Tinmouth</v>
          </cell>
          <cell r="C173">
            <v>4</v>
          </cell>
        </row>
        <row r="174">
          <cell r="A174" t="str">
            <v>T207</v>
          </cell>
          <cell r="B174" t="str">
            <v>Topsham</v>
          </cell>
          <cell r="C174">
            <v>4</v>
          </cell>
        </row>
        <row r="175">
          <cell r="A175" t="str">
            <v>T208</v>
          </cell>
          <cell r="B175" t="str">
            <v>Townshend</v>
          </cell>
          <cell r="C175">
            <v>2</v>
          </cell>
        </row>
        <row r="176">
          <cell r="A176" t="str">
            <v>T209</v>
          </cell>
          <cell r="B176" t="str">
            <v>Troy</v>
          </cell>
          <cell r="C176">
            <v>3</v>
          </cell>
        </row>
        <row r="177">
          <cell r="A177" t="str">
            <v>T210</v>
          </cell>
          <cell r="B177" t="str">
            <v>Tunbridge</v>
          </cell>
          <cell r="C177">
            <v>2</v>
          </cell>
        </row>
        <row r="178">
          <cell r="A178" t="str">
            <v>T212</v>
          </cell>
          <cell r="B178" t="str">
            <v>Underhill Town</v>
          </cell>
          <cell r="C178">
            <v>11</v>
          </cell>
        </row>
        <row r="179">
          <cell r="A179" t="str">
            <v>T213</v>
          </cell>
          <cell r="B179" t="str">
            <v>Vergennes ID</v>
          </cell>
          <cell r="C179">
            <v>6</v>
          </cell>
        </row>
        <row r="180">
          <cell r="A180" t="str">
            <v>T214</v>
          </cell>
          <cell r="B180" t="str">
            <v>Vernon</v>
          </cell>
          <cell r="C180">
            <v>9</v>
          </cell>
        </row>
        <row r="181">
          <cell r="A181" t="str">
            <v>T215</v>
          </cell>
          <cell r="B181" t="str">
            <v>Vershire</v>
          </cell>
          <cell r="C181">
            <v>3</v>
          </cell>
        </row>
        <row r="182">
          <cell r="A182" t="str">
            <v>T217</v>
          </cell>
          <cell r="B182" t="str">
            <v>Waitsfield</v>
          </cell>
          <cell r="C182">
            <v>1</v>
          </cell>
        </row>
        <row r="183">
          <cell r="A183" t="str">
            <v>T218</v>
          </cell>
          <cell r="B183" t="str">
            <v>Walden</v>
          </cell>
          <cell r="C183">
            <v>4</v>
          </cell>
        </row>
        <row r="184">
          <cell r="A184" t="str">
            <v>T219</v>
          </cell>
          <cell r="B184" t="str">
            <v>Wallingford</v>
          </cell>
          <cell r="C184">
            <v>2</v>
          </cell>
        </row>
        <row r="185">
          <cell r="A185" t="str">
            <v>T222</v>
          </cell>
          <cell r="B185" t="str">
            <v>Warren</v>
          </cell>
          <cell r="C185">
            <v>4</v>
          </cell>
        </row>
        <row r="186">
          <cell r="A186" t="str">
            <v>T223</v>
          </cell>
          <cell r="B186" t="str">
            <v>Washington</v>
          </cell>
          <cell r="C186">
            <v>1</v>
          </cell>
        </row>
        <row r="187">
          <cell r="A187" t="str">
            <v>T224</v>
          </cell>
          <cell r="B187" t="str">
            <v>Waterbury</v>
          </cell>
          <cell r="C187">
            <v>15</v>
          </cell>
        </row>
        <row r="188">
          <cell r="A188" t="str">
            <v>T225</v>
          </cell>
          <cell r="B188" t="str">
            <v>Waterford</v>
          </cell>
          <cell r="C188">
            <v>1</v>
          </cell>
        </row>
        <row r="189">
          <cell r="A189" t="str">
            <v>T226</v>
          </cell>
          <cell r="B189" t="str">
            <v>Waterville</v>
          </cell>
          <cell r="C189">
            <v>2</v>
          </cell>
        </row>
        <row r="190">
          <cell r="A190" t="str">
            <v>T227</v>
          </cell>
          <cell r="B190" t="str">
            <v>Weathersfield</v>
          </cell>
          <cell r="C190">
            <v>3</v>
          </cell>
        </row>
        <row r="191">
          <cell r="A191" t="str">
            <v>T228</v>
          </cell>
          <cell r="B191" t="str">
            <v>Wells</v>
          </cell>
          <cell r="C191">
            <v>3</v>
          </cell>
        </row>
        <row r="192">
          <cell r="A192" t="str">
            <v>T229</v>
          </cell>
          <cell r="B192" t="str">
            <v>Wells River</v>
          </cell>
          <cell r="C192">
            <v>1</v>
          </cell>
        </row>
        <row r="193">
          <cell r="A193" t="str">
            <v>T230</v>
          </cell>
          <cell r="B193" t="str">
            <v>West Fairlee</v>
          </cell>
          <cell r="C193">
            <v>4</v>
          </cell>
        </row>
        <row r="194">
          <cell r="A194" t="str">
            <v>T231</v>
          </cell>
          <cell r="B194" t="str">
            <v>Westfield</v>
          </cell>
          <cell r="C194">
            <v>1</v>
          </cell>
        </row>
        <row r="195">
          <cell r="A195" t="str">
            <v>T232</v>
          </cell>
          <cell r="B195" t="str">
            <v>Westford</v>
          </cell>
          <cell r="C195">
            <v>4</v>
          </cell>
        </row>
        <row r="196">
          <cell r="A196" t="str">
            <v>T233</v>
          </cell>
          <cell r="B196" t="str">
            <v>West Haven</v>
          </cell>
          <cell r="C196">
            <v>2</v>
          </cell>
        </row>
        <row r="197">
          <cell r="A197" t="str">
            <v>T234</v>
          </cell>
          <cell r="B197" t="str">
            <v>Westminster</v>
          </cell>
          <cell r="C197">
            <v>11</v>
          </cell>
        </row>
        <row r="198">
          <cell r="A198" t="str">
            <v>T235</v>
          </cell>
          <cell r="B198" t="str">
            <v>Westmore</v>
          </cell>
          <cell r="C198">
            <v>1</v>
          </cell>
        </row>
        <row r="199">
          <cell r="A199" t="str">
            <v>T237</v>
          </cell>
          <cell r="B199" t="str">
            <v>West Rutland</v>
          </cell>
          <cell r="C199">
            <v>3</v>
          </cell>
        </row>
        <row r="200">
          <cell r="A200" t="str">
            <v>T238</v>
          </cell>
          <cell r="B200" t="str">
            <v>West Windsor</v>
          </cell>
          <cell r="C200">
            <v>4</v>
          </cell>
        </row>
        <row r="201">
          <cell r="A201" t="str">
            <v>T241</v>
          </cell>
          <cell r="B201" t="str">
            <v>Whiting</v>
          </cell>
          <cell r="C201">
            <v>3</v>
          </cell>
        </row>
        <row r="202">
          <cell r="A202" t="str">
            <v>T242</v>
          </cell>
          <cell r="B202" t="str">
            <v>Whitingham</v>
          </cell>
          <cell r="C202">
            <v>6</v>
          </cell>
        </row>
        <row r="203">
          <cell r="A203" t="str">
            <v>T243</v>
          </cell>
          <cell r="B203" t="str">
            <v>Williamstown</v>
          </cell>
          <cell r="C203">
            <v>8</v>
          </cell>
        </row>
        <row r="204">
          <cell r="A204" t="str">
            <v>T244</v>
          </cell>
          <cell r="B204" t="str">
            <v>Williston</v>
          </cell>
          <cell r="C204">
            <v>27</v>
          </cell>
        </row>
        <row r="205">
          <cell r="A205" t="str">
            <v>T245</v>
          </cell>
          <cell r="B205" t="str">
            <v>Wilmington</v>
          </cell>
          <cell r="C205">
            <v>7</v>
          </cell>
        </row>
        <row r="206">
          <cell r="A206" t="str">
            <v>T247</v>
          </cell>
          <cell r="B206" t="str">
            <v>Windsor</v>
          </cell>
          <cell r="C206">
            <v>11</v>
          </cell>
        </row>
        <row r="207">
          <cell r="A207" t="str">
            <v>T248</v>
          </cell>
          <cell r="B207" t="str">
            <v>Winhall</v>
          </cell>
          <cell r="C207">
            <v>1</v>
          </cell>
        </row>
        <row r="208">
          <cell r="A208" t="str">
            <v>T249</v>
          </cell>
          <cell r="B208" t="str">
            <v>Winooski ID</v>
          </cell>
          <cell r="C208">
            <v>29</v>
          </cell>
        </row>
        <row r="209">
          <cell r="A209" t="str">
            <v>T250</v>
          </cell>
          <cell r="B209" t="str">
            <v>Wolcott</v>
          </cell>
          <cell r="C209">
            <v>1</v>
          </cell>
        </row>
        <row r="210">
          <cell r="A210" t="str">
            <v>T251</v>
          </cell>
          <cell r="B210" t="str">
            <v>Woodbury</v>
          </cell>
          <cell r="C210">
            <v>1</v>
          </cell>
        </row>
        <row r="211">
          <cell r="A211" t="str">
            <v>T252</v>
          </cell>
          <cell r="B211" t="str">
            <v>Woodford</v>
          </cell>
          <cell r="C211">
            <v>3</v>
          </cell>
        </row>
        <row r="212">
          <cell r="A212" t="str">
            <v>T253</v>
          </cell>
          <cell r="B212" t="str">
            <v>Woodstock</v>
          </cell>
          <cell r="C212">
            <v>6</v>
          </cell>
        </row>
        <row r="213">
          <cell r="A213" t="str">
            <v>T255</v>
          </cell>
          <cell r="B213" t="str">
            <v>Buel''s Gore</v>
          </cell>
          <cell r="C213">
            <v>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ube, Alena" refreshedDate="43467.68190729167" createdVersion="6" refreshedVersion="6" minRefreshableVersion="3" recordCount="582" xr:uid="{00000000-000A-0000-FFFF-FFFF00000000}">
  <cacheSource type="worksheet">
    <worksheetSource ref="A16:N598" sheet="ADM_raw"/>
  </cacheSource>
  <cacheFields count="14">
    <cacheField name="Town" numFmtId="0">
      <sharedItems/>
    </cacheField>
    <cacheField name="Town Name" numFmtId="0">
      <sharedItems/>
    </cacheField>
    <cacheField name="District" numFmtId="0">
      <sharedItems containsBlank="1"/>
    </cacheField>
    <cacheField name="District Name" numFmtId="0">
      <sharedItems containsBlank="1"/>
    </cacheField>
    <cacheField name="TORO" numFmtId="0">
      <sharedItems containsBlank="1"/>
    </cacheField>
    <cacheField name="County" numFmtId="0">
      <sharedItems containsBlank="1"/>
    </cacheField>
    <cacheField name="SU" numFmtId="0">
      <sharedItems containsString="0" containsBlank="1" containsNumber="1" containsInteger="1" minValue="1" maxValue="69" count="53">
        <n v="1"/>
        <n v="2"/>
        <n v="3"/>
        <n v="4"/>
        <n v="5"/>
        <n v="6"/>
        <n v="7"/>
        <n v="9"/>
        <n v="10"/>
        <n v="11"/>
        <n v="12"/>
        <n v="14"/>
        <n v="15"/>
        <n v="16"/>
        <n v="17"/>
        <n v="19"/>
        <n v="20"/>
        <n v="21"/>
        <n v="22"/>
        <n v="23"/>
        <n v="24"/>
        <n v="25"/>
        <n v="26"/>
        <n v="27"/>
        <n v="28"/>
        <n v="30"/>
        <n v="31"/>
        <n v="32"/>
        <n v="33"/>
        <n v="34"/>
        <n v="35"/>
        <n v="36"/>
        <n v="40"/>
        <n v="42"/>
        <n v="46"/>
        <n v="47"/>
        <n v="48"/>
        <n v="49"/>
        <n v="51"/>
        <n v="52"/>
        <n v="54"/>
        <n v="55"/>
        <n v="56"/>
        <n v="60"/>
        <n v="61"/>
        <n v="63"/>
        <n v="64"/>
        <n v="65"/>
        <n v="66"/>
        <n v="67"/>
        <n v="68"/>
        <n v="69"/>
        <m/>
      </sharedItems>
    </cacheField>
    <cacheField name="FY17 ADM" numFmtId="167">
      <sharedItems containsSemiMixedTypes="0" containsString="0" containsNumber="1" minValue="0" maxValue="88304"/>
    </cacheField>
    <cacheField name="FY18 ADM" numFmtId="167">
      <sharedItems containsSemiMixedTypes="0" containsString="0" containsNumber="1" minValue="0" maxValue="87416.690000000017"/>
    </cacheField>
    <cacheField name="FY19 ADM" numFmtId="167">
      <sharedItems containsSemiMixedTypes="0" containsString="0" containsNumber="1" minValue="0" maxValue="86310.71"/>
    </cacheField>
    <cacheField name="FY20 ADM" numFmtId="167">
      <sharedItems containsSemiMixedTypes="0" containsString="0" containsNumber="1" minValue="0" maxValue="85253.680000000051"/>
    </cacheField>
    <cacheField name="FY21 ADM" numFmtId="167">
      <sharedItems containsSemiMixedTypes="0" containsString="0" containsNumber="1" minValue="0" maxValue="84254.460000000065"/>
    </cacheField>
    <cacheField name="FY22 ADM" numFmtId="167">
      <sharedItems containsSemiMixedTypes="0" containsString="0" containsNumber="1" minValue="0" maxValue="83427.950000000026"/>
    </cacheField>
    <cacheField name="FY23 ADM" numFmtId="167">
      <sharedItems containsSemiMixedTypes="0" containsString="0" containsNumber="1" minValue="0" maxValue="82856.180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2">
  <r>
    <s v="T031"/>
    <s v="Bristol"/>
    <s v="T031"/>
    <s v="Bristol"/>
    <s v="T031T031"/>
    <s v="Addison"/>
    <x v="0"/>
    <n v="0"/>
    <n v="0"/>
    <n v="0"/>
    <n v="0"/>
    <n v="0"/>
    <n v="0"/>
    <n v="0"/>
  </r>
  <r>
    <s v="T112"/>
    <s v="Lincoln"/>
    <s v="T112"/>
    <s v="Lincoln"/>
    <s v="T112T112"/>
    <s v="Addison"/>
    <x v="0"/>
    <n v="0"/>
    <n v="0"/>
    <n v="0"/>
    <n v="0"/>
    <n v="0"/>
    <n v="0"/>
    <n v="0"/>
  </r>
  <r>
    <s v="T127"/>
    <s v="Monkton"/>
    <s v="T127"/>
    <s v="Monkton"/>
    <s v="T127T127"/>
    <s v="Addison"/>
    <x v="0"/>
    <n v="0"/>
    <n v="0"/>
    <n v="0"/>
    <n v="0"/>
    <n v="0"/>
    <n v="0"/>
    <n v="0"/>
  </r>
  <r>
    <s v="T138"/>
    <s v="New Haven"/>
    <s v="T138"/>
    <s v="New Haven"/>
    <s v="T138T138"/>
    <s v="Addison"/>
    <x v="0"/>
    <n v="0"/>
    <n v="0"/>
    <n v="0"/>
    <n v="0"/>
    <n v="0"/>
    <n v="0"/>
    <n v="0"/>
  </r>
  <r>
    <s v="T196"/>
    <s v="Starksboro"/>
    <s v="T196"/>
    <s v="Starksboro"/>
    <s v="T196T196"/>
    <s v="Addison"/>
    <x v="0"/>
    <n v="0"/>
    <n v="0"/>
    <n v="0"/>
    <n v="0"/>
    <n v="0"/>
    <n v="0"/>
    <n v="0"/>
  </r>
  <r>
    <s v="T031"/>
    <s v="Bristol"/>
    <s v="U061"/>
    <s v="Mt. Abraham USD"/>
    <s v="U061T031"/>
    <s v="Addison"/>
    <x v="0"/>
    <n v="558.54000000000008"/>
    <n v="526.64"/>
    <n v="462.90999999999997"/>
    <n v="399.17999999999995"/>
    <n v="335.44999999999993"/>
    <n v="271.71999999999991"/>
    <n v="207.9899999999999"/>
  </r>
  <r>
    <s v="T112"/>
    <s v="Lincoln"/>
    <s v="U061"/>
    <s v="Mt. Abraham USD"/>
    <s v="U061T112"/>
    <s v="Addison"/>
    <x v="0"/>
    <n v="214.15"/>
    <n v="213"/>
    <n v="203"/>
    <n v="193"/>
    <n v="183"/>
    <n v="173"/>
    <n v="163"/>
  </r>
  <r>
    <s v="T127"/>
    <s v="Monkton"/>
    <s v="U061"/>
    <s v="Mt. Abraham USD"/>
    <s v="U061T127"/>
    <s v="Addison"/>
    <x v="0"/>
    <n v="312.97000000000003"/>
    <n v="276.76"/>
    <n v="266.73"/>
    <n v="256.70000000000005"/>
    <n v="246.67000000000007"/>
    <n v="236.6400000000001"/>
    <n v="226.61000000000013"/>
  </r>
  <r>
    <s v="T138"/>
    <s v="New Haven"/>
    <s v="U061"/>
    <s v="Mt. Abraham USD"/>
    <s v="U061T138"/>
    <s v="Addison"/>
    <x v="0"/>
    <n v="191.07999999999998"/>
    <n v="191.40000000000003"/>
    <n v="162.4"/>
    <n v="133.39999999999998"/>
    <n v="104.39999999999995"/>
    <n v="75.39999999999992"/>
    <n v="46.399999999999892"/>
  </r>
  <r>
    <s v="T196"/>
    <s v="Starksboro"/>
    <s v="U061"/>
    <s v="Mt. Abraham USD"/>
    <s v="U061T196"/>
    <s v="Addison"/>
    <x v="0"/>
    <n v="295.16000000000003"/>
    <n v="278"/>
    <n v="252"/>
    <n v="226"/>
    <n v="200"/>
    <n v="174"/>
    <n v="148"/>
  </r>
  <r>
    <s v="U061"/>
    <s v="Mt. Abraham USD"/>
    <s v="U061"/>
    <s v="Mt. Abraham Unified School District"/>
    <s v="U061U061"/>
    <s v="Addison"/>
    <x v="0"/>
    <n v="0"/>
    <n v="0"/>
    <n v="0"/>
    <n v="0"/>
    <n v="0"/>
    <n v="0"/>
    <n v="0"/>
  </r>
  <r>
    <s v="T001"/>
    <s v="Addison"/>
    <s v="T001"/>
    <s v="Addison"/>
    <s v="T001T001"/>
    <s v="Addison"/>
    <x v="1"/>
    <n v="0"/>
    <n v="0"/>
    <n v="0"/>
    <n v="0"/>
    <n v="0"/>
    <n v="0"/>
    <n v="0"/>
  </r>
  <r>
    <s v="T076"/>
    <s v="Ferrisburgh"/>
    <s v="T076"/>
    <s v="Ferrisburgh"/>
    <s v="T076T076"/>
    <s v="Addison"/>
    <x v="1"/>
    <n v="0"/>
    <n v="0"/>
    <n v="0"/>
    <n v="0"/>
    <n v="0"/>
    <n v="0"/>
    <n v="0"/>
  </r>
  <r>
    <s v="T149"/>
    <s v="Panton"/>
    <s v="T149"/>
    <s v="Panton"/>
    <s v="T149T149"/>
    <s v="Addison"/>
    <x v="1"/>
    <n v="0"/>
    <n v="0"/>
    <n v="0"/>
    <n v="0"/>
    <n v="0"/>
    <n v="0"/>
    <n v="0"/>
  </r>
  <r>
    <s v="T213"/>
    <s v="Vergennes"/>
    <s v="T213"/>
    <s v="Vergennes"/>
    <s v="T213T213"/>
    <s v="Addison"/>
    <x v="1"/>
    <n v="0"/>
    <n v="0"/>
    <n v="0"/>
    <n v="0"/>
    <n v="0"/>
    <n v="0"/>
    <n v="0"/>
  </r>
  <r>
    <s v="T220"/>
    <s v="Waltham"/>
    <s v="T220"/>
    <s v="Waltham"/>
    <s v="T220T220"/>
    <s v="Addison"/>
    <x v="1"/>
    <n v="0"/>
    <n v="0"/>
    <n v="0"/>
    <n v="0"/>
    <n v="0"/>
    <n v="0"/>
    <n v="0"/>
  </r>
  <r>
    <s v="T001"/>
    <s v="Addison"/>
    <s v="U054"/>
    <s v="Addison NW USD #054"/>
    <s v="U054T001"/>
    <s v="Addison"/>
    <x v="1"/>
    <n v="159"/>
    <n v="160.65"/>
    <n v="156.80000000000001"/>
    <n v="152.95000000000002"/>
    <n v="149.10000000000002"/>
    <n v="145.25000000000003"/>
    <n v="141.40000000000003"/>
  </r>
  <r>
    <s v="T076"/>
    <s v="Ferrisburgh"/>
    <s v="U054"/>
    <s v="Addison NW USD #054"/>
    <s v="U054T076"/>
    <s v="Addison"/>
    <x v="1"/>
    <n v="330.22999999999996"/>
    <n v="317.40000000000003"/>
    <n v="310.84999999999997"/>
    <n v="304.2999999999999"/>
    <n v="297.74999999999983"/>
    <n v="291.19999999999976"/>
    <n v="284.64999999999969"/>
  </r>
  <r>
    <s v="T149"/>
    <s v="Panton"/>
    <s v="U054"/>
    <s v="Addison NW USD #054"/>
    <s v="U054T149"/>
    <s v="Addison"/>
    <x v="1"/>
    <n v="97.36"/>
    <n v="88"/>
    <n v="96"/>
    <n v="104"/>
    <n v="112"/>
    <n v="120"/>
    <n v="128"/>
  </r>
  <r>
    <s v="T213"/>
    <s v="Vergennes"/>
    <s v="U054"/>
    <s v="Addison NW USD #054"/>
    <s v="U054T213"/>
    <s v="Addison"/>
    <x v="1"/>
    <n v="351.96"/>
    <n v="349.31"/>
    <n v="357.15"/>
    <n v="364.98999999999995"/>
    <n v="372.82999999999993"/>
    <n v="380.6699999999999"/>
    <n v="388.50999999999988"/>
  </r>
  <r>
    <s v="T220"/>
    <s v="Waltham"/>
    <s v="U054"/>
    <s v="Addison NW USD #054"/>
    <s v="U054T220"/>
    <s v="Addison"/>
    <x v="1"/>
    <n v="43"/>
    <n v="48"/>
    <n v="96.42"/>
    <n v="144.84"/>
    <n v="193.26"/>
    <n v="241.68"/>
    <n v="290.10000000000002"/>
  </r>
  <r>
    <s v="U054"/>
    <s v="Addison NW USD"/>
    <s v="U054"/>
    <s v="Addison NW USD #054"/>
    <s v="U054U054"/>
    <s v="Addison"/>
    <x v="1"/>
    <n v="0"/>
    <n v="0"/>
    <n v="0"/>
    <n v="0"/>
    <n v="0"/>
    <n v="0"/>
    <n v="0"/>
  </r>
  <r>
    <s v="T029"/>
    <s v="Bridport"/>
    <s v="T029"/>
    <s v="Bridport"/>
    <s v="T029T029"/>
    <s v="Addison"/>
    <x v="2"/>
    <n v="0"/>
    <n v="0"/>
    <n v="0"/>
    <n v="0"/>
    <n v="0"/>
    <n v="0"/>
    <n v="0"/>
  </r>
  <r>
    <s v="T053"/>
    <s v="Cornwall"/>
    <s v="T053"/>
    <s v="Cornwall"/>
    <s v="T053T053"/>
    <s v="Addison"/>
    <x v="2"/>
    <n v="0"/>
    <n v="0"/>
    <n v="0"/>
    <n v="0"/>
    <n v="0"/>
    <n v="0"/>
    <n v="0"/>
  </r>
  <r>
    <s v="T123"/>
    <s v="Middlebury ID"/>
    <s v="T123"/>
    <s v="Middlebury Id"/>
    <s v="T123T123"/>
    <s v="Addison"/>
    <x v="2"/>
    <n v="0"/>
    <n v="0"/>
    <n v="0"/>
    <n v="0"/>
    <n v="0"/>
    <n v="0"/>
    <n v="0"/>
  </r>
  <r>
    <s v="T167"/>
    <s v="Ripton"/>
    <s v="T167"/>
    <s v="Ripton"/>
    <s v="T167T167"/>
    <s v="Addison"/>
    <x v="2"/>
    <n v="0"/>
    <n v="0"/>
    <n v="0"/>
    <n v="0"/>
    <n v="0"/>
    <n v="0"/>
    <n v="0"/>
  </r>
  <r>
    <s v="T180"/>
    <s v="Salisbury"/>
    <s v="T180"/>
    <s v="Salisbury"/>
    <s v="T180T180"/>
    <s v="Addison"/>
    <x v="2"/>
    <n v="0"/>
    <n v="0"/>
    <n v="0"/>
    <n v="0"/>
    <n v="0"/>
    <n v="0"/>
    <n v="0"/>
  </r>
  <r>
    <s v="T189"/>
    <s v="Shoreham"/>
    <s v="T189"/>
    <s v="Shoreham"/>
    <s v="T189T189"/>
    <s v="Addison"/>
    <x v="2"/>
    <n v="0"/>
    <n v="0"/>
    <n v="0"/>
    <n v="0"/>
    <n v="0"/>
    <n v="0"/>
    <n v="0"/>
  </r>
  <r>
    <s v="T239"/>
    <s v="Weybridge"/>
    <s v="T239"/>
    <s v="Weybridge"/>
    <s v="T239T239"/>
    <s v="Addison"/>
    <x v="2"/>
    <n v="0"/>
    <n v="0"/>
    <n v="0"/>
    <n v="0"/>
    <n v="0"/>
    <n v="0"/>
    <n v="0"/>
  </r>
  <r>
    <s v="T029"/>
    <s v="Bridport"/>
    <s v="U055"/>
    <s v="Addison Central USD #055"/>
    <s v="U055T029"/>
    <s v="Addison"/>
    <x v="2"/>
    <n v="150"/>
    <n v="142.35"/>
    <n v="134.5"/>
    <n v="126.65"/>
    <n v="118.80000000000001"/>
    <n v="110.95000000000002"/>
    <n v="103.10000000000002"/>
  </r>
  <r>
    <s v="T053"/>
    <s v="Cornwall"/>
    <s v="U055"/>
    <s v="Addison Central USD #055"/>
    <s v="U055T053"/>
    <s v="Addison"/>
    <x v="2"/>
    <n v="171.8"/>
    <n v="166.14999999999998"/>
    <n v="164"/>
    <n v="161.85000000000002"/>
    <n v="159.70000000000005"/>
    <n v="157.55000000000007"/>
    <n v="155.40000000000009"/>
  </r>
  <r>
    <s v="T123"/>
    <s v="Middlebury ID"/>
    <s v="U055"/>
    <s v="Addison Central USD #055"/>
    <s v="U055T123"/>
    <s v="Addison"/>
    <x v="2"/>
    <n v="950.7"/>
    <n v="955.95"/>
    <n v="932.2"/>
    <n v="908.45"/>
    <n v="884.7"/>
    <n v="860.95"/>
    <n v="837.2"/>
  </r>
  <r>
    <s v="T167"/>
    <s v="Ripton"/>
    <s v="U055"/>
    <s v="Addison Central USD #055"/>
    <s v="U055T167"/>
    <s v="Addison"/>
    <x v="2"/>
    <n v="84.2"/>
    <n v="79.850000000000009"/>
    <n v="60.85"/>
    <n v="41.849999999999994"/>
    <n v="22.849999999999987"/>
    <n v="3.8499999999999801"/>
    <n v="0"/>
  </r>
  <r>
    <s v="T180"/>
    <s v="Salisbury"/>
    <s v="U055"/>
    <s v="Addison Central USD #055"/>
    <s v="U055T180"/>
    <s v="Addison"/>
    <x v="2"/>
    <n v="183.9"/>
    <n v="196.31"/>
    <n v="198.75"/>
    <n v="201.19"/>
    <n v="203.63"/>
    <n v="206.07"/>
    <n v="208.51"/>
  </r>
  <r>
    <s v="T189"/>
    <s v="Shoreham"/>
    <s v="U055"/>
    <s v="Addison Central USD #055"/>
    <s v="U055T189"/>
    <s v="Addison"/>
    <x v="2"/>
    <n v="170.8"/>
    <n v="172.57"/>
    <n v="174.58"/>
    <n v="176.59000000000003"/>
    <n v="178.60000000000005"/>
    <n v="180.61000000000007"/>
    <n v="182.62000000000009"/>
  </r>
  <r>
    <s v="T239"/>
    <s v="Weybridge"/>
    <s v="U055"/>
    <s v="Addison Central USD #055"/>
    <s v="U055T239"/>
    <s v="Addison"/>
    <x v="2"/>
    <n v="135"/>
    <n v="133"/>
    <n v="109.6"/>
    <n v="86.199999999999989"/>
    <n v="62.799999999999983"/>
    <n v="39.399999999999977"/>
    <n v="15.999999999999972"/>
  </r>
  <r>
    <s v="U055"/>
    <s v="Addison Central USD"/>
    <s v="U055"/>
    <s v="Addison Central USD #055"/>
    <s v="U055U055"/>
    <s v="Addison"/>
    <x v="2"/>
    <n v="0"/>
    <n v="0"/>
    <n v="0"/>
    <n v="0"/>
    <n v="0"/>
    <n v="0"/>
    <n v="0"/>
  </r>
  <r>
    <s v="T017"/>
    <s v="Benson"/>
    <s v="T017"/>
    <s v="Benson"/>
    <s v="T017T017"/>
    <s v="Rutland"/>
    <x v="3"/>
    <n v="0"/>
    <n v="0"/>
    <n v="0"/>
    <n v="0"/>
    <n v="0"/>
    <n v="0"/>
    <n v="0"/>
  </r>
  <r>
    <s v="T042"/>
    <s v="Castleton"/>
    <s v="T042"/>
    <s v="Castleton"/>
    <s v="T042T042"/>
    <s v="Rutland"/>
    <x v="3"/>
    <n v="0"/>
    <n v="0"/>
    <n v="0"/>
    <n v="0"/>
    <n v="0"/>
    <n v="0"/>
    <n v="0"/>
  </r>
  <r>
    <s v="T073"/>
    <s v="Fair Haven"/>
    <s v="T073"/>
    <s v="Fair Haven"/>
    <s v="T073T073"/>
    <s v="Rutland"/>
    <x v="3"/>
    <n v="0"/>
    <n v="0"/>
    <n v="0"/>
    <n v="0"/>
    <n v="0"/>
    <n v="0"/>
    <n v="0"/>
  </r>
  <r>
    <s v="T098"/>
    <s v="Hubbardton"/>
    <s v="T098"/>
    <s v="Hubbardton"/>
    <s v="T098T098"/>
    <s v="Rutland"/>
    <x v="3"/>
    <n v="0"/>
    <n v="0"/>
    <n v="0"/>
    <n v="0"/>
    <n v="0"/>
    <n v="0"/>
    <n v="0"/>
  </r>
  <r>
    <s v="T148"/>
    <s v="Orwell"/>
    <s v="T148"/>
    <s v="Orwell"/>
    <s v="T148T148"/>
    <s v="Addison"/>
    <x v="3"/>
    <n v="0"/>
    <n v="0"/>
    <n v="0"/>
    <n v="0"/>
    <n v="0"/>
    <n v="0"/>
    <n v="0"/>
  </r>
  <r>
    <s v="T233"/>
    <s v="West Haven"/>
    <s v="T233"/>
    <s v="West Haven"/>
    <s v="T233T233"/>
    <s v="Rutland"/>
    <x v="3"/>
    <n v="0"/>
    <n v="0"/>
    <n v="0"/>
    <n v="0"/>
    <n v="0"/>
    <n v="0"/>
    <n v="0"/>
  </r>
  <r>
    <s v="T017"/>
    <s v="Benson"/>
    <s v="U062A"/>
    <s v="Slate Valley MUSD"/>
    <s v="U062AT017"/>
    <s v="Rutland"/>
    <x v="3"/>
    <n v="0"/>
    <n v="0"/>
    <n v="0"/>
    <n v="0"/>
    <n v="0"/>
    <n v="0"/>
    <n v="0"/>
  </r>
  <r>
    <s v="T042"/>
    <s v="Castleton"/>
    <s v="U062A"/>
    <s v="Slate Valley MUSD"/>
    <s v="U062AT042"/>
    <s v="Rutland"/>
    <x v="3"/>
    <n v="0"/>
    <n v="0"/>
    <n v="0"/>
    <n v="0"/>
    <n v="0"/>
    <n v="0"/>
    <n v="0"/>
  </r>
  <r>
    <s v="T073"/>
    <s v="Fair Haven"/>
    <s v="U062A"/>
    <s v="Slate Valley MUSD"/>
    <s v="U062AT073"/>
    <s v="Rutland"/>
    <x v="3"/>
    <n v="0"/>
    <n v="0"/>
    <n v="0"/>
    <n v="0"/>
    <n v="0"/>
    <n v="0"/>
    <n v="0"/>
  </r>
  <r>
    <s v="T098"/>
    <s v="Hubbardton"/>
    <s v="U062A"/>
    <s v="Slate Valley MUSD"/>
    <s v="U062AT098"/>
    <s v="Rutland"/>
    <x v="3"/>
    <n v="0"/>
    <n v="0"/>
    <n v="0"/>
    <n v="0"/>
    <n v="0"/>
    <n v="0"/>
    <n v="0"/>
  </r>
  <r>
    <s v="T233"/>
    <s v="West Haven"/>
    <s v="U062A"/>
    <s v="Slate Valley MUSD"/>
    <s v="U062AT233"/>
    <s v="Rutland"/>
    <x v="3"/>
    <n v="0"/>
    <n v="0"/>
    <n v="0"/>
    <n v="0"/>
    <n v="0"/>
    <n v="0"/>
    <n v="0"/>
  </r>
  <r>
    <s v="U062A"/>
    <s v="Slate Valley MUSD"/>
    <s v="U062A"/>
    <s v="Slate Valley Modified Unified Union School District"/>
    <s v="U062AU062A"/>
    <s v="Rutland"/>
    <x v="3"/>
    <n v="0"/>
    <n v="0"/>
    <n v="0"/>
    <n v="0"/>
    <n v="0"/>
    <n v="0"/>
    <n v="0"/>
  </r>
  <r>
    <s v="T017"/>
    <s v="Benson"/>
    <s v="U062"/>
    <s v="Slate Valley Unified Union School District"/>
    <s v="U062T017"/>
    <s v="Rutland"/>
    <x v="3"/>
    <n v="140.13"/>
    <n v="126.55"/>
    <n v="105.15"/>
    <n v="83.750000000000014"/>
    <n v="62.350000000000023"/>
    <n v="40.950000000000031"/>
    <n v="19.55000000000004"/>
  </r>
  <r>
    <s v="T042"/>
    <s v="Castleton"/>
    <s v="U062"/>
    <s v="Slate Valley Unified Union School District"/>
    <s v="U062T042"/>
    <s v="Rutland"/>
    <x v="3"/>
    <n v="454.84000000000003"/>
    <n v="452.41"/>
    <n v="423.84999999999997"/>
    <n v="395.28999999999991"/>
    <n v="366.72999999999985"/>
    <n v="338.16999999999979"/>
    <n v="309.60999999999973"/>
  </r>
  <r>
    <s v="T073"/>
    <s v="Fair Haven"/>
    <s v="U062"/>
    <s v="Slate Valley Unified Union School District"/>
    <s v="U062T073"/>
    <s v="Rutland"/>
    <x v="3"/>
    <n v="483.1"/>
    <n v="474.22"/>
    <n v="459.09000000000003"/>
    <n v="443.96000000000004"/>
    <n v="428.83000000000004"/>
    <n v="413.70000000000005"/>
    <n v="398.57000000000005"/>
  </r>
  <r>
    <s v="T098"/>
    <s v="Hubbardton"/>
    <s v="U062"/>
    <s v="Slate Valley Unified Union School District"/>
    <s v="U062T098"/>
    <s v="Rutland"/>
    <x v="3"/>
    <n v="72"/>
    <n v="80.95"/>
    <n v="73.550000000000011"/>
    <n v="66.15000000000002"/>
    <n v="58.750000000000028"/>
    <n v="51.350000000000037"/>
    <n v="43.950000000000045"/>
  </r>
  <r>
    <s v="T148"/>
    <s v="Orwell"/>
    <s v="U062"/>
    <s v="Slate Valley Unified Union School District"/>
    <s v="U062T148"/>
    <s v="Addison"/>
    <x v="3"/>
    <n v="202"/>
    <n v="189.35000000000002"/>
    <n v="203.58"/>
    <n v="217.81"/>
    <n v="232.04"/>
    <n v="246.26999999999998"/>
    <n v="260.5"/>
  </r>
  <r>
    <s v="T233"/>
    <s v="West Haven"/>
    <s v="U062"/>
    <s v="Slate Valley Unified Union School District"/>
    <s v="U062T233"/>
    <s v="Rutland"/>
    <x v="3"/>
    <n v="30"/>
    <n v="28"/>
    <n v="33.549999999999997"/>
    <n v="39.099999999999994"/>
    <n v="44.649999999999991"/>
    <n v="50.199999999999989"/>
    <n v="55.749999999999986"/>
  </r>
  <r>
    <s v="U062"/>
    <s v="Slate Valley USD"/>
    <s v="U062"/>
    <s v="Slate Valley Unified Union School District"/>
    <s v="U062U062"/>
    <s v="Rutland"/>
    <x v="3"/>
    <n v="0"/>
    <n v="0"/>
    <n v="0"/>
    <n v="0"/>
    <n v="0"/>
    <n v="0"/>
    <n v="0"/>
  </r>
  <r>
    <s v="T015"/>
    <s v="Bennington ID"/>
    <s v="T015"/>
    <s v="Bennington Id"/>
    <s v="T015T015"/>
    <s v="Bennington"/>
    <x v="4"/>
    <n v="0"/>
    <n v="0"/>
    <n v="0"/>
    <n v="0"/>
    <n v="0"/>
    <n v="0"/>
    <n v="0"/>
  </r>
  <r>
    <s v="T141"/>
    <s v="North Bennington ID"/>
    <s v="T141"/>
    <s v="North Bennington ID"/>
    <s v="T141T141"/>
    <s v="Bennington"/>
    <x v="4"/>
    <n v="166.3"/>
    <n v="165"/>
    <n v="166.05"/>
    <n v="167.10000000000002"/>
    <n v="168.15000000000003"/>
    <n v="169.20000000000005"/>
    <n v="170.25000000000006"/>
  </r>
  <r>
    <s v="T159"/>
    <s v="Pownal"/>
    <s v="T159"/>
    <s v="Pownal"/>
    <s v="T159T159"/>
    <s v="Bennington"/>
    <x v="4"/>
    <n v="0"/>
    <n v="0"/>
    <n v="0"/>
    <n v="0"/>
    <n v="0"/>
    <n v="0"/>
    <n v="0"/>
  </r>
  <r>
    <s v="T183"/>
    <s v="Shaftsbury"/>
    <s v="T183"/>
    <s v="Shaftsbury"/>
    <s v="T183T183"/>
    <s v="Bennington"/>
    <x v="4"/>
    <n v="0"/>
    <n v="0"/>
    <n v="0"/>
    <n v="0"/>
    <n v="0"/>
    <n v="0"/>
    <n v="0"/>
  </r>
  <r>
    <s v="T252"/>
    <s v="Woodford"/>
    <s v="T252"/>
    <s v="Woodford"/>
    <s v="T252T252"/>
    <s v="Bennington"/>
    <x v="4"/>
    <n v="0"/>
    <n v="0"/>
    <n v="0"/>
    <n v="0"/>
    <n v="0"/>
    <n v="0"/>
    <n v="0"/>
  </r>
  <r>
    <s v="T259"/>
    <s v="Glastenbury"/>
    <s v="T259"/>
    <s v="Glastenbury"/>
    <s v="T259T259"/>
    <s v="Bennington"/>
    <x v="4"/>
    <n v="0"/>
    <n v="0"/>
    <n v="0"/>
    <n v="0"/>
    <n v="0"/>
    <n v="0"/>
    <n v="0"/>
  </r>
  <r>
    <s v="T015"/>
    <s v="Bennington ID"/>
    <s v="U014"/>
    <s v="Mt. Anthony UHSD #14"/>
    <s v="U014T015"/>
    <s v="Bennington"/>
    <x v="4"/>
    <n v="959.7700000000001"/>
    <n v="939.27"/>
    <n v="958.01"/>
    <n v="976.75"/>
    <n v="995.49"/>
    <n v="1014.23"/>
    <n v="1032.97"/>
  </r>
  <r>
    <s v="T141"/>
    <s v="North Bennington ID"/>
    <s v="U014"/>
    <s v="Mt. Anthony UHSD #14"/>
    <s v="U014T141"/>
    <s v="Bennington"/>
    <x v="4"/>
    <n v="104.55"/>
    <n v="90"/>
    <n v="98.5"/>
    <n v="107"/>
    <n v="115.5"/>
    <n v="124"/>
    <n v="132.5"/>
  </r>
  <r>
    <s v="T159"/>
    <s v="Pownal"/>
    <s v="U014"/>
    <s v="Mt. Anthony UHSD #14"/>
    <s v="U014T159"/>
    <s v="Bennington"/>
    <x v="4"/>
    <n v="191.75"/>
    <n v="213.60000000000002"/>
    <n v="219.75"/>
    <n v="225.89999999999998"/>
    <n v="232.04999999999995"/>
    <n v="238.19999999999993"/>
    <n v="244.34999999999991"/>
  </r>
  <r>
    <s v="T183"/>
    <s v="Shaftsbury"/>
    <s v="U014"/>
    <s v="Mt. Anthony UHSD #14"/>
    <s v="U014T183"/>
    <s v="Bennington"/>
    <x v="4"/>
    <n v="175.47"/>
    <n v="184.7"/>
    <n v="173.1"/>
    <n v="161.5"/>
    <n v="149.9"/>
    <n v="138.30000000000001"/>
    <n v="126.70000000000002"/>
  </r>
  <r>
    <s v="T252"/>
    <s v="Woodford"/>
    <s v="U014"/>
    <s v="Mt. Anthony UHSD #14"/>
    <s v="U014T252"/>
    <s v="Bennington"/>
    <x v="4"/>
    <n v="25"/>
    <n v="23"/>
    <n v="20.2"/>
    <n v="17.399999999999999"/>
    <n v="14.599999999999998"/>
    <n v="11.799999999999997"/>
    <n v="8.9999999999999964"/>
  </r>
  <r>
    <s v="U014"/>
    <s v="Mt. Anthony UHSD"/>
    <s v="U014"/>
    <s v="Mt. Anthony UHSD"/>
    <s v="U014U014"/>
    <s v="Bennington"/>
    <x v="4"/>
    <n v="0"/>
    <n v="0"/>
    <n v="0"/>
    <n v="0"/>
    <n v="0"/>
    <n v="0"/>
    <n v="0"/>
  </r>
  <r>
    <s v="T015"/>
    <s v="Bennington ID"/>
    <s v="U087"/>
    <s v="Southwest Vermont Union Elementary School District"/>
    <s v="U087T015"/>
    <s v="Bennington"/>
    <x v="4"/>
    <n v="988.58"/>
    <n v="990.48"/>
    <n v="995.32999999999993"/>
    <n v="1000.1799999999998"/>
    <n v="1005.0299999999997"/>
    <n v="1009.8799999999997"/>
    <n v="1014.7299999999996"/>
  </r>
  <r>
    <s v="T159"/>
    <s v="Pownal"/>
    <s v="U087"/>
    <s v="Southwest Vermont Union Elementary School District"/>
    <s v="U087T159"/>
    <s v="Bennington"/>
    <x v="4"/>
    <n v="281.45"/>
    <n v="265.65000000000003"/>
    <n v="265.29999999999995"/>
    <n v="264.94999999999987"/>
    <n v="264.5999999999998"/>
    <n v="264.24999999999972"/>
    <n v="263.89999999999964"/>
  </r>
  <r>
    <s v="T183"/>
    <s v="Shaftsbury"/>
    <s v="U087"/>
    <s v="Southwest Vermont Union Elementary School District"/>
    <s v="U087T183"/>
    <s v="Bennington"/>
    <x v="4"/>
    <n v="291"/>
    <n v="250.5"/>
    <n v="249.84999999999997"/>
    <n v="249.19999999999993"/>
    <n v="248.5499999999999"/>
    <n v="247.89999999999986"/>
    <n v="247.24999999999983"/>
  </r>
  <r>
    <s v="T252"/>
    <s v="Woodford"/>
    <s v="U087"/>
    <s v="Southwest Vermont Union Elementary School District"/>
    <s v="U087T252"/>
    <s v="Bennington"/>
    <x v="4"/>
    <n v="21.659999999999997"/>
    <n v="23.75"/>
    <n v="20"/>
    <n v="16.25"/>
    <n v="12.5"/>
    <n v="8.75"/>
    <n v="5"/>
  </r>
  <r>
    <s v="U087"/>
    <s v="Southwest Vermont UESD"/>
    <s v="U087"/>
    <s v="Southwest Vermont Union Elementary School District"/>
    <s v="U087U087"/>
    <s v="Bennington"/>
    <x v="4"/>
    <n v="0"/>
    <n v="0"/>
    <n v="0"/>
    <n v="0"/>
    <n v="0"/>
    <n v="0"/>
    <n v="0"/>
  </r>
  <r>
    <s v="T056"/>
    <s v="Danby"/>
    <s v="T056"/>
    <s v="Danby"/>
    <s v="T056T056"/>
    <s v="Rutland"/>
    <x v="5"/>
    <n v="0"/>
    <n v="0"/>
    <n v="0"/>
    <n v="0"/>
    <n v="0"/>
    <n v="0"/>
    <n v="0"/>
  </r>
  <r>
    <s v="T059"/>
    <s v="Dorset"/>
    <s v="T059"/>
    <s v="Dorset"/>
    <s v="T059T059"/>
    <s v="Bennington"/>
    <x v="5"/>
    <n v="0"/>
    <n v="0"/>
    <n v="0"/>
    <n v="0"/>
    <n v="0"/>
    <n v="0"/>
    <n v="0"/>
  </r>
  <r>
    <s v="T109"/>
    <s v="Landgrove"/>
    <s v="T109"/>
    <s v="Landgrove"/>
    <s v="T109T109"/>
    <s v="Bennington"/>
    <x v="5"/>
    <n v="0"/>
    <n v="0"/>
    <n v="0"/>
    <n v="0"/>
    <n v="0"/>
    <n v="0"/>
    <n v="0"/>
  </r>
  <r>
    <s v="T113"/>
    <s v="Londonderry"/>
    <s v="T113"/>
    <s v="Londonderry"/>
    <s v="T113T113"/>
    <s v="Windham"/>
    <x v="5"/>
    <n v="0"/>
    <n v="0"/>
    <n v="0"/>
    <n v="0"/>
    <n v="0"/>
    <n v="0"/>
    <n v="0"/>
  </r>
  <r>
    <s v="T119"/>
    <s v="Manchester"/>
    <s v="T119"/>
    <s v="Manchester"/>
    <s v="T119T119"/>
    <s v="Bennington"/>
    <x v="5"/>
    <n v="0"/>
    <n v="0"/>
    <n v="0"/>
    <n v="0"/>
    <n v="0"/>
    <n v="0"/>
    <n v="0"/>
  </r>
  <r>
    <s v="T134"/>
    <s v="Mt. Tabor"/>
    <s v="T134"/>
    <s v="Mt. Tabor"/>
    <s v="T134T134"/>
    <s v="Rutland"/>
    <x v="5"/>
    <n v="0"/>
    <n v="0"/>
    <n v="0"/>
    <n v="0"/>
    <n v="0"/>
    <n v="0"/>
    <n v="0"/>
  </r>
  <r>
    <s v="T150"/>
    <s v="Pawlet"/>
    <s v="T150"/>
    <s v="Pawlet"/>
    <s v="T150T150"/>
    <s v="Rutland"/>
    <x v="5"/>
    <n v="0"/>
    <n v="0"/>
    <n v="0"/>
    <n v="0"/>
    <n v="0"/>
    <n v="0"/>
    <n v="0"/>
  </r>
  <r>
    <s v="T152"/>
    <s v="Peru"/>
    <s v="T152"/>
    <s v="Peru"/>
    <s v="T152T152"/>
    <s v="Bennington"/>
    <x v="5"/>
    <n v="0"/>
    <n v="0"/>
    <n v="0"/>
    <n v="0"/>
    <n v="0"/>
    <n v="0"/>
    <n v="0"/>
  </r>
  <r>
    <s v="T172"/>
    <s v="Rupert"/>
    <s v="T172"/>
    <s v="Rupert"/>
    <s v="T172T172"/>
    <s v="Bennington"/>
    <x v="5"/>
    <n v="0"/>
    <n v="0"/>
    <n v="0"/>
    <n v="0"/>
    <n v="0"/>
    <n v="0"/>
    <n v="0"/>
  </r>
  <r>
    <s v="T202"/>
    <s v="Sunderland"/>
    <s v="T202"/>
    <s v="Sunderland"/>
    <s v="T202T202"/>
    <s v="Bennington"/>
    <x v="5"/>
    <n v="0"/>
    <n v="0"/>
    <n v="0"/>
    <n v="0"/>
    <n v="0"/>
    <n v="0"/>
    <n v="0"/>
  </r>
  <r>
    <s v="T236"/>
    <s v="Weston"/>
    <s v="T236"/>
    <s v="Weston"/>
    <s v="T236T236"/>
    <s v="Windsor"/>
    <x v="5"/>
    <n v="0"/>
    <n v="0"/>
    <n v="0"/>
    <n v="0"/>
    <n v="0"/>
    <n v="0"/>
    <n v="0"/>
  </r>
  <r>
    <s v="T248"/>
    <s v="Winhall"/>
    <s v="T248"/>
    <s v="Winhall"/>
    <s v="T248T248"/>
    <s v="Bennington"/>
    <x v="5"/>
    <n v="163.69999999999999"/>
    <n v="191.95"/>
    <n v="192.2"/>
    <n v="192.45"/>
    <n v="192.7"/>
    <n v="192.95"/>
    <n v="193.2"/>
  </r>
  <r>
    <s v="T056"/>
    <s v="Danby"/>
    <s v="U063"/>
    <s v="Taconic &amp; Green Regional USD"/>
    <s v="U063T056"/>
    <s v="Rutland"/>
    <x v="5"/>
    <n v="190.05"/>
    <n v="182.45"/>
    <n v="177.9"/>
    <n v="173.35000000000002"/>
    <n v="168.80000000000004"/>
    <n v="164.25000000000006"/>
    <n v="159.70000000000007"/>
  </r>
  <r>
    <s v="T059"/>
    <s v="Dorset"/>
    <s v="U063"/>
    <s v="Taconic &amp; Green Regional USD"/>
    <s v="U063T059"/>
    <s v="Bennington"/>
    <x v="5"/>
    <n v="302.39999999999998"/>
    <n v="309.3"/>
    <n v="301.2"/>
    <n v="293.09999999999997"/>
    <n v="284.99999999999994"/>
    <n v="276.89999999999992"/>
    <n v="268.7999999999999"/>
  </r>
  <r>
    <s v="T109"/>
    <s v="Landgrove"/>
    <s v="U063"/>
    <s v="Taconic &amp; Green Regional USD"/>
    <s v="U063T109"/>
    <s v="Bennington"/>
    <x v="5"/>
    <n v="20"/>
    <n v="20"/>
    <n v="25"/>
    <n v="30"/>
    <n v="35"/>
    <n v="40"/>
    <n v="45"/>
  </r>
  <r>
    <s v="T113"/>
    <s v="Londonderry"/>
    <s v="U063"/>
    <s v="Taconic &amp; Green Regional USD"/>
    <s v="U063T113"/>
    <s v="Windham"/>
    <x v="5"/>
    <n v="316"/>
    <n v="324.96999999999997"/>
    <n v="311"/>
    <n v="297.03000000000003"/>
    <n v="283.06000000000006"/>
    <n v="269.09000000000009"/>
    <n v="255.12000000000012"/>
  </r>
  <r>
    <s v="T119"/>
    <s v="Manchester"/>
    <s v="U063"/>
    <s v="Taconic &amp; Green Regional USD"/>
    <s v="U063T119"/>
    <s v="Bennington"/>
    <x v="5"/>
    <n v="630.71"/>
    <n v="613.70000000000005"/>
    <n v="609.87"/>
    <n v="606.04"/>
    <n v="602.20999999999992"/>
    <n v="598.37999999999988"/>
    <n v="594.54999999999984"/>
  </r>
  <r>
    <s v="T134"/>
    <s v="Mt. Tabor"/>
    <s v="U063"/>
    <s v="Taconic &amp; Green Regional USD"/>
    <s v="U063T134"/>
    <s v="Rutland"/>
    <x v="5"/>
    <n v="26.58"/>
    <n v="28"/>
    <n v="28.72"/>
    <n v="29.439999999999998"/>
    <n v="30.159999999999997"/>
    <n v="30.879999999999995"/>
    <n v="31.599999999999994"/>
  </r>
  <r>
    <s v="T152"/>
    <s v="Peru"/>
    <s v="U063"/>
    <s v="Taconic &amp; Green Regional USD"/>
    <s v="U063T152"/>
    <s v="Bennington"/>
    <x v="5"/>
    <n v="67.099999999999994"/>
    <n v="67.75"/>
    <n v="62"/>
    <n v="56.25"/>
    <n v="50.5"/>
    <n v="44.75"/>
    <n v="39"/>
  </r>
  <r>
    <s v="T202"/>
    <s v="Sunderland"/>
    <s v="U063"/>
    <s v="Taconic &amp; Green Regional USD"/>
    <s v="U063T202"/>
    <s v="Bennington"/>
    <x v="5"/>
    <n v="163.18"/>
    <n v="163.76999999999998"/>
    <n v="154.15"/>
    <n v="144.53000000000003"/>
    <n v="134.91000000000005"/>
    <n v="125.29000000000008"/>
    <n v="115.6700000000001"/>
  </r>
  <r>
    <s v="T236"/>
    <s v="Weston"/>
    <s v="U063"/>
    <s v="Taconic &amp; Green Regional USD"/>
    <s v="U063T236"/>
    <s v="Windsor"/>
    <x v="5"/>
    <n v="69.3"/>
    <n v="65.180000000000007"/>
    <n v="70.95"/>
    <n v="76.72"/>
    <n v="82.49"/>
    <n v="88.259999999999991"/>
    <n v="94.029999999999987"/>
  </r>
  <r>
    <s v="U063"/>
    <s v="Taconic &amp; Green Regional USD"/>
    <s v="U063"/>
    <s v="Taconic and Green Regional School District"/>
    <s v="U063U063"/>
    <s v="Bennington"/>
    <x v="5"/>
    <n v="0"/>
    <n v="0"/>
    <n v="0"/>
    <n v="0"/>
    <n v="0"/>
    <n v="0"/>
    <n v="0"/>
  </r>
  <r>
    <s v="T150"/>
    <s v="Pawlet"/>
    <s v="U084"/>
    <s v="Mettawee School District"/>
    <s v="U084T150"/>
    <s v="Rutland"/>
    <x v="5"/>
    <n v="267.75"/>
    <n v="246.65"/>
    <n v="248.63"/>
    <n v="250.60999999999999"/>
    <n v="252.58999999999997"/>
    <n v="254.56999999999996"/>
    <n v="256.54999999999995"/>
  </r>
  <r>
    <s v="T172"/>
    <s v="Rupert"/>
    <s v="U084"/>
    <s v="Mettawee School District"/>
    <s v="U084T172"/>
    <s v="Bennington"/>
    <x v="5"/>
    <n v="90.2"/>
    <n v="76.13"/>
    <n v="73.900000000000006"/>
    <n v="71.670000000000016"/>
    <n v="69.440000000000026"/>
    <n v="67.210000000000036"/>
    <n v="64.980000000000047"/>
  </r>
  <r>
    <s v="U084"/>
    <s v="Mettawee School District"/>
    <s v="U084"/>
    <s v="Mettawee School District"/>
    <s v="U084U084"/>
    <s v="Rutland"/>
    <x v="5"/>
    <n v="0"/>
    <n v="0"/>
    <n v="0"/>
    <n v="0"/>
    <n v="0"/>
    <n v="0"/>
    <n v="0"/>
  </r>
  <r>
    <s v="T050"/>
    <s v="Colchester"/>
    <s v="T050"/>
    <s v="Colchester"/>
    <s v="T050T050"/>
    <s v="Chittenden"/>
    <x v="6"/>
    <n v="2308.79"/>
    <n v="2294.14"/>
    <n v="2309.0700000000006"/>
    <n v="2324.0000000000014"/>
    <n v="2338.9300000000021"/>
    <n v="2353.8600000000029"/>
    <n v="2368.7900000000036"/>
  </r>
  <r>
    <s v="T010"/>
    <s v="Barnet"/>
    <s v="T010"/>
    <s v="Barnet"/>
    <s v="T010T010"/>
    <s v="Caledonia"/>
    <x v="7"/>
    <n v="0"/>
    <n v="0"/>
    <n v="0"/>
    <n v="0"/>
    <n v="0"/>
    <n v="0"/>
    <n v="0"/>
  </r>
  <r>
    <s v="T038"/>
    <s v="Cabot"/>
    <s v="T038"/>
    <s v="Cabot"/>
    <s v="T038T038"/>
    <s v="Washington"/>
    <x v="7"/>
    <n v="169.82999999999998"/>
    <n v="169.92999999999998"/>
    <n v="166.75"/>
    <n v="163.57000000000002"/>
    <n v="160.39000000000004"/>
    <n v="157.21000000000006"/>
    <n v="154.03000000000009"/>
  </r>
  <r>
    <s v="T057"/>
    <s v="Danville"/>
    <s v="T057"/>
    <s v="Danville"/>
    <s v="T057T057"/>
    <s v="Caledonia"/>
    <x v="7"/>
    <n v="336.03"/>
    <n v="329.53"/>
    <n v="319.8"/>
    <n v="310.07000000000005"/>
    <n v="300.34000000000009"/>
    <n v="290.61000000000013"/>
    <n v="280.88000000000017"/>
  </r>
  <r>
    <s v="T121"/>
    <s v="Marshfield"/>
    <s v="T121"/>
    <s v="Marshfield"/>
    <s v="T121T121"/>
    <s v="Washington"/>
    <x v="7"/>
    <n v="0"/>
    <n v="0"/>
    <n v="0"/>
    <n v="0"/>
    <n v="0"/>
    <n v="0"/>
    <n v="0"/>
  </r>
  <r>
    <s v="T151"/>
    <s v="Peacham"/>
    <s v="T151"/>
    <s v="Peacham"/>
    <s v="T151T151"/>
    <s v="Caledonia"/>
    <x v="7"/>
    <n v="102"/>
    <n v="101"/>
    <n v="107"/>
    <n v="113"/>
    <n v="119"/>
    <n v="125"/>
    <n v="131"/>
  </r>
  <r>
    <s v="T155"/>
    <s v="Plainfield"/>
    <s v="T155"/>
    <s v="Plainfield"/>
    <s v="T155T155"/>
    <s v="Washington"/>
    <x v="7"/>
    <n v="0"/>
    <n v="0"/>
    <n v="0"/>
    <n v="0"/>
    <n v="0"/>
    <n v="0"/>
    <n v="0"/>
  </r>
  <r>
    <s v="T218"/>
    <s v="Walden"/>
    <s v="T218"/>
    <s v="Walden"/>
    <s v="T218T218"/>
    <s v="Caledonia"/>
    <x v="7"/>
    <n v="0"/>
    <n v="0"/>
    <n v="0"/>
    <n v="0"/>
    <n v="0"/>
    <n v="0"/>
    <n v="0"/>
  </r>
  <r>
    <s v="T225"/>
    <s v="Waterford"/>
    <s v="T225"/>
    <s v="Waterford"/>
    <s v="T225T225"/>
    <s v="Caledonia"/>
    <x v="7"/>
    <n v="0"/>
    <n v="0"/>
    <n v="0"/>
    <n v="0"/>
    <n v="0"/>
    <n v="0"/>
    <n v="0"/>
  </r>
  <r>
    <s v="T121"/>
    <s v="Marshfield"/>
    <s v="U033"/>
    <s v="Twinfield USD #33"/>
    <s v="U033T121"/>
    <s v="Washington"/>
    <x v="7"/>
    <n v="190"/>
    <n v="180.6"/>
    <n v="180.4"/>
    <n v="180.20000000000002"/>
    <n v="180.00000000000003"/>
    <n v="179.80000000000004"/>
    <n v="179.60000000000005"/>
  </r>
  <r>
    <s v="T155"/>
    <s v="Plainfield"/>
    <s v="U033"/>
    <s v="Twinfield USD #33"/>
    <s v="U033T155"/>
    <s v="Washington"/>
    <x v="7"/>
    <n v="172.59"/>
    <n v="159.04000000000002"/>
    <n v="162.6"/>
    <n v="166.15999999999997"/>
    <n v="169.71999999999994"/>
    <n v="173.27999999999992"/>
    <n v="176.83999999999989"/>
  </r>
  <r>
    <s v="U033"/>
    <s v="Twinfield USD"/>
    <s v="U033"/>
    <s v="Twinfield USD"/>
    <s v="U033U033"/>
    <s v="Washington"/>
    <x v="7"/>
    <n v="0"/>
    <n v="0"/>
    <n v="0"/>
    <n v="0"/>
    <n v="0"/>
    <n v="0"/>
    <n v="0"/>
  </r>
  <r>
    <s v="T010"/>
    <s v="Barnet"/>
    <s v="U078"/>
    <s v="Barnet"/>
    <s v="U078T010"/>
    <s v="Caledonia"/>
    <x v="7"/>
    <n v="295.20000000000005"/>
    <n v="283.20999999999998"/>
    <n v="288.5"/>
    <n v="293.79000000000002"/>
    <n v="299.08000000000004"/>
    <n v="304.37000000000006"/>
    <n v="309.66000000000008"/>
  </r>
  <r>
    <s v="T218"/>
    <s v="Walden"/>
    <s v="U078"/>
    <s v="Walden"/>
    <s v="U078T218"/>
    <s v="Caledonia"/>
    <x v="7"/>
    <n v="143.01"/>
    <n v="116.53"/>
    <n v="120.5"/>
    <n v="124.47"/>
    <n v="128.44"/>
    <n v="132.41"/>
    <n v="136.38"/>
  </r>
  <r>
    <s v="T225"/>
    <s v="Waterford"/>
    <s v="U078"/>
    <s v="Waterford"/>
    <s v="U078T225"/>
    <s v="Caledonia"/>
    <x v="7"/>
    <n v="222.24999999999997"/>
    <n v="214.40999999999997"/>
    <n v="219.15"/>
    <n v="223.89000000000004"/>
    <n v="228.63000000000008"/>
    <n v="233.37000000000012"/>
    <n v="238.11000000000016"/>
  </r>
  <r>
    <s v="U078"/>
    <s v="Caledonia Cooperative USD"/>
    <s v="U078"/>
    <s v="Caledonia Cooperative Unified Union School District"/>
    <s v="U078U078"/>
    <s v="Caledonia"/>
    <x v="7"/>
    <n v="0"/>
    <n v="0"/>
    <n v="0"/>
    <n v="0"/>
    <n v="0"/>
    <n v="0"/>
    <n v="0"/>
  </r>
  <r>
    <s v="T126"/>
    <s v="Milton"/>
    <s v="T126"/>
    <s v="Milton"/>
    <s v="T126T126"/>
    <s v="Chittenden"/>
    <x v="8"/>
    <n v="1667.6200000000003"/>
    <n v="1679.8699999999997"/>
    <n v="1692.1199999999988"/>
    <n v="1704.3699999999978"/>
    <n v="1716.6199999999969"/>
    <n v="1728.869999999996"/>
    <n v="1741.1199999999951"/>
  </r>
  <r>
    <s v="T179"/>
    <s v="St. Johnsbury"/>
    <s v="T179"/>
    <s v="St. Johnsbury"/>
    <s v="T179T179"/>
    <s v="Caledonia"/>
    <x v="9"/>
    <n v="1101.17"/>
    <n v="1130.95"/>
    <n v="1100"/>
    <n v="1069.05"/>
    <n v="1038.0999999999999"/>
    <n v="1007.1499999999999"/>
    <n v="976.19999999999982"/>
  </r>
  <r>
    <s v="T022"/>
    <s v="Bolton"/>
    <s v="T022"/>
    <s v="Bolton"/>
    <s v="T022T022"/>
    <s v="Chittenden"/>
    <x v="10"/>
    <n v="0"/>
    <n v="0"/>
    <n v="0"/>
    <n v="0"/>
    <n v="0"/>
    <n v="0"/>
    <n v="0"/>
  </r>
  <r>
    <s v="T099"/>
    <s v="Huntington"/>
    <s v="T099"/>
    <s v="Huntington"/>
    <s v="T099T099"/>
    <s v="Chittenden"/>
    <x v="10"/>
    <n v="0"/>
    <n v="0"/>
    <n v="0"/>
    <n v="0"/>
    <n v="0"/>
    <n v="0"/>
    <n v="0"/>
  </r>
  <r>
    <s v="T106"/>
    <s v="Jericho"/>
    <s v="T106"/>
    <s v="Jericho"/>
    <s v="T106T106"/>
    <s v="Chittenden"/>
    <x v="10"/>
    <n v="0"/>
    <n v="0"/>
    <n v="0"/>
    <n v="0"/>
    <n v="0"/>
    <n v="0"/>
    <n v="0"/>
  </r>
  <r>
    <s v="T166"/>
    <s v="Richmond"/>
    <s v="T166"/>
    <s v="Richmond"/>
    <s v="T166T166"/>
    <s v="Chittenden"/>
    <x v="10"/>
    <n v="0"/>
    <n v="0"/>
    <n v="0"/>
    <n v="0"/>
    <n v="0"/>
    <n v="0"/>
    <n v="0"/>
  </r>
  <r>
    <s v="T212"/>
    <s v="Underhill Town"/>
    <s v="T212"/>
    <s v="Underhill Town"/>
    <s v="T212T212"/>
    <s v="Chittenden"/>
    <x v="10"/>
    <n v="0"/>
    <n v="0"/>
    <n v="0"/>
    <n v="0"/>
    <n v="0"/>
    <n v="0"/>
    <n v="0"/>
  </r>
  <r>
    <s v="T255"/>
    <s v="Buel's Gore"/>
    <s v="T255"/>
    <s v="Buel's Gore"/>
    <s v="T255T255"/>
    <s v="Chittenden"/>
    <x v="10"/>
    <n v="5"/>
    <n v="4"/>
    <n v="3"/>
    <n v="2"/>
    <n v="1"/>
    <n v="0"/>
    <n v="0"/>
  </r>
  <r>
    <s v="T022"/>
    <s v="Bolton"/>
    <s v="U401A"/>
    <s v="Mt. Mansfield MUSD #401A"/>
    <s v="U401AT022"/>
    <s v="Chittenden"/>
    <x v="10"/>
    <n v="0"/>
    <n v="0"/>
    <n v="0"/>
    <n v="0"/>
    <n v="0"/>
    <n v="0"/>
    <n v="0"/>
  </r>
  <r>
    <s v="T106"/>
    <s v="Jericho"/>
    <s v="U401A"/>
    <s v="Mt. Mansfield MUSD #401A"/>
    <s v="U401AT106"/>
    <s v="Chittenden"/>
    <x v="10"/>
    <n v="0"/>
    <n v="0"/>
    <n v="0"/>
    <n v="0"/>
    <n v="0"/>
    <n v="0"/>
    <n v="0"/>
  </r>
  <r>
    <s v="T166"/>
    <s v="Richmond"/>
    <s v="U401A"/>
    <s v="Mt. Mansfield MUSD #401A"/>
    <s v="U401AT166"/>
    <s v="Chittenden"/>
    <x v="10"/>
    <n v="0"/>
    <n v="0"/>
    <n v="0"/>
    <n v="0"/>
    <n v="0"/>
    <n v="0"/>
    <n v="0"/>
  </r>
  <r>
    <s v="T212"/>
    <s v="Underhill Town"/>
    <s v="U401A"/>
    <s v="Mt. Mansfield MUSD #401A"/>
    <s v="U401AT212"/>
    <s v="Chittenden"/>
    <x v="10"/>
    <n v="0"/>
    <n v="0"/>
    <n v="0"/>
    <n v="0"/>
    <n v="0"/>
    <n v="0"/>
    <n v="0"/>
  </r>
  <r>
    <s v="U401A"/>
    <s v="Mt. Mansfield MUSD #401A"/>
    <s v="U401A"/>
    <s v="Mt. Mansfield MUSD #401A"/>
    <s v="U401AU401A"/>
    <s v="Chittenden"/>
    <x v="10"/>
    <n v="0"/>
    <n v="0"/>
    <n v="0"/>
    <n v="0"/>
    <n v="0"/>
    <n v="0"/>
    <n v="0"/>
  </r>
  <r>
    <s v="T022"/>
    <s v="Bolton"/>
    <s v="U401"/>
    <s v="Mt. Mansfield UUSD"/>
    <s v="U401T022"/>
    <s v="Chittenden"/>
    <x v="10"/>
    <n v="189.06"/>
    <n v="199.51"/>
    <n v="136.97"/>
    <n v="74.430000000000007"/>
    <n v="11.890000000000015"/>
    <n v="0"/>
    <n v="0"/>
  </r>
  <r>
    <s v="T099"/>
    <s v="Huntington"/>
    <s v="U401"/>
    <s v="Mt. Mansfield UUSD"/>
    <s v="U401T099"/>
    <s v="Chittenden"/>
    <x v="10"/>
    <n v="330.96999999999997"/>
    <n v="317"/>
    <n v="298"/>
    <n v="279"/>
    <n v="260"/>
    <n v="241"/>
    <n v="222"/>
  </r>
  <r>
    <s v="T106"/>
    <s v="Jericho"/>
    <s v="U401"/>
    <s v="Mt. Mansfield UUSD"/>
    <s v="U401T106"/>
    <s v="Chittenden"/>
    <x v="10"/>
    <n v="904.65000000000009"/>
    <n v="886.84"/>
    <n v="951.49"/>
    <n v="1016.14"/>
    <n v="1080.79"/>
    <n v="1145.44"/>
    <n v="1210.0900000000001"/>
  </r>
  <r>
    <s v="T166"/>
    <s v="Richmond"/>
    <s v="U401"/>
    <s v="Mt. Mansfield UUSD"/>
    <s v="U401T166"/>
    <s v="Chittenden"/>
    <x v="10"/>
    <n v="675.01"/>
    <n v="686.06999999999994"/>
    <n v="704.57999999999993"/>
    <n v="723.08999999999992"/>
    <n v="741.59999999999991"/>
    <n v="760.1099999999999"/>
    <n v="778.61999999999989"/>
  </r>
  <r>
    <s v="T212"/>
    <s v="Underhill Town"/>
    <s v="U401"/>
    <s v="Mt. Mansfield UUSD"/>
    <s v="U401T212"/>
    <s v="Chittenden"/>
    <x v="10"/>
    <n v="534.47"/>
    <n v="537.92999999999995"/>
    <n v="524.84999999999991"/>
    <n v="511.76999999999987"/>
    <n v="498.68999999999983"/>
    <n v="485.60999999999979"/>
    <n v="472.52999999999975"/>
  </r>
  <r>
    <s v="U401"/>
    <s v="Mt. Mansfield USD"/>
    <s v="U401"/>
    <s v="Mt. Mansfield UUSD"/>
    <s v="U401U401"/>
    <s v="Chittenden"/>
    <x v="10"/>
    <n v="0"/>
    <n v="0"/>
    <n v="0"/>
    <n v="0"/>
    <n v="0"/>
    <n v="0"/>
    <n v="0"/>
  </r>
  <r>
    <s v="T045"/>
    <s v="Charlotte"/>
    <s v="T045"/>
    <s v="Charlotte"/>
    <s v="T045T045"/>
    <s v="Chittenden"/>
    <x v="11"/>
    <n v="0"/>
    <n v="0"/>
    <n v="0"/>
    <n v="0"/>
    <n v="0"/>
    <n v="0"/>
    <n v="0"/>
  </r>
  <r>
    <s v="T096"/>
    <s v="Hinesburg"/>
    <s v="T096"/>
    <s v="Hinesburg"/>
    <s v="T096T096"/>
    <s v="Chittenden"/>
    <x v="11"/>
    <n v="0"/>
    <n v="0"/>
    <n v="0"/>
    <n v="0"/>
    <n v="0"/>
    <n v="0"/>
    <n v="0"/>
  </r>
  <r>
    <s v="T178"/>
    <s v="St. George"/>
    <s v="T178"/>
    <s v="St. George"/>
    <s v="T178T178"/>
    <s v="Chittenden"/>
    <x v="11"/>
    <n v="0"/>
    <n v="0"/>
    <n v="0"/>
    <n v="0"/>
    <n v="0"/>
    <n v="0"/>
    <n v="0"/>
  </r>
  <r>
    <s v="T186"/>
    <s v="Shelburne"/>
    <s v="T186"/>
    <s v="Shelburne"/>
    <s v="T186T186"/>
    <s v="Chittenden"/>
    <x v="11"/>
    <n v="0"/>
    <n v="0"/>
    <n v="0"/>
    <n v="0"/>
    <n v="0"/>
    <n v="0"/>
    <n v="0"/>
  </r>
  <r>
    <s v="T244"/>
    <s v="Williston"/>
    <s v="T244"/>
    <s v="Williston"/>
    <s v="T244T244"/>
    <s v="Chittenden"/>
    <x v="11"/>
    <n v="0"/>
    <n v="0"/>
    <n v="0"/>
    <n v="0"/>
    <n v="0"/>
    <n v="0"/>
    <n v="0"/>
  </r>
  <r>
    <s v="T045"/>
    <s v="Charlotte"/>
    <s v="U056"/>
    <s v="Champlain Valley USD #056"/>
    <s v="U056T045"/>
    <s v="Chittenden"/>
    <x v="11"/>
    <n v="591.15"/>
    <n v="572.81999999999994"/>
    <n v="603.29"/>
    <n v="633.76"/>
    <n v="664.23"/>
    <n v="694.7"/>
    <n v="725.17000000000007"/>
  </r>
  <r>
    <s v="T096"/>
    <s v="Hinesburg"/>
    <s v="U056"/>
    <s v="Champlain Valley USD #056"/>
    <s v="U056T096"/>
    <s v="Chittenden"/>
    <x v="11"/>
    <n v="802.17000000000007"/>
    <n v="814.5"/>
    <n v="811.74999999999989"/>
    <n v="808.99999999999977"/>
    <n v="806.24999999999966"/>
    <n v="803.49999999999955"/>
    <n v="800.74999999999943"/>
  </r>
  <r>
    <s v="T178"/>
    <s v="St. George"/>
    <s v="U056"/>
    <s v="Champlain Valley USD #056"/>
    <s v="U056T178"/>
    <s v="Chittenden"/>
    <x v="11"/>
    <n v="133.1"/>
    <n v="130.5"/>
    <n v="127"/>
    <n v="123.5"/>
    <n v="120"/>
    <n v="116.5"/>
    <n v="113"/>
  </r>
  <r>
    <s v="T186"/>
    <s v="Shelburne"/>
    <s v="U056"/>
    <s v="Champlain Valley USD #056"/>
    <s v="U056T186"/>
    <s v="Chittenden"/>
    <x v="11"/>
    <n v="1189.8800000000001"/>
    <n v="1173.07"/>
    <n v="1213.04"/>
    <n v="1253.01"/>
    <n v="1292.98"/>
    <n v="1332.95"/>
    <n v="1372.92"/>
  </r>
  <r>
    <s v="T244"/>
    <s v="Williston"/>
    <s v="U056"/>
    <s v="Champlain Valley USD #056"/>
    <s v="U056T244"/>
    <s v="Chittenden"/>
    <x v="11"/>
    <n v="1518.25"/>
    <n v="1553.2999999999997"/>
    <n v="1526.4799999999998"/>
    <n v="1499.6599999999999"/>
    <n v="1472.84"/>
    <n v="1446.02"/>
    <n v="1419.2"/>
  </r>
  <r>
    <s v="U056"/>
    <s v="Champlain Valley USD"/>
    <s v="U056"/>
    <s v="Champlain Valley USD #056"/>
    <s v="U056U056"/>
    <s v="Chittenden"/>
    <x v="11"/>
    <n v="0"/>
    <n v="0"/>
    <n v="0"/>
    <n v="0"/>
    <n v="0"/>
    <n v="0"/>
    <n v="0"/>
  </r>
  <r>
    <s v="T037"/>
    <s v="Burlington"/>
    <s v="T037"/>
    <s v="Burlington"/>
    <s v="T037T037"/>
    <s v="Chittenden"/>
    <x v="12"/>
    <n v="3988.0099999999993"/>
    <n v="3917.6299999999997"/>
    <n v="3844.32"/>
    <n v="3771.0100000000007"/>
    <n v="3697.7000000000012"/>
    <n v="3624.3900000000017"/>
    <n v="3551.0800000000022"/>
  </r>
  <r>
    <s v="T191"/>
    <s v="South Burlington"/>
    <s v="T191"/>
    <s v="South Burlington"/>
    <s v="T191T191"/>
    <s v="Chittenden"/>
    <x v="13"/>
    <n v="2494.4899999999998"/>
    <n v="2580.04"/>
    <n v="2575.6600000000003"/>
    <n v="2571.2800000000007"/>
    <n v="2566.900000000001"/>
    <n v="2562.5200000000013"/>
    <n v="2558.1400000000017"/>
  </r>
  <r>
    <s v="T249"/>
    <s v="Winooski ID"/>
    <s v="T249"/>
    <s v="Winooski ID"/>
    <s v="T249T249"/>
    <s v="Chittenden"/>
    <x v="14"/>
    <n v="869.05"/>
    <n v="881.52999999999986"/>
    <n v="877.69999999999993"/>
    <n v="873.87"/>
    <n v="870.04000000000008"/>
    <n v="866.21000000000015"/>
    <n v="862.38000000000022"/>
  </r>
  <r>
    <s v="T021"/>
    <s v="Bloomfield"/>
    <s v="T021"/>
    <s v="Bloomfield"/>
    <s v="T021T021"/>
    <s v="Essex"/>
    <x v="15"/>
    <n v="0"/>
    <n v="0"/>
    <n v="0"/>
    <n v="0"/>
    <n v="0"/>
    <n v="0"/>
    <n v="0"/>
  </r>
  <r>
    <s v="T035"/>
    <s v="Brunswick"/>
    <s v="T035"/>
    <s v="Brunswick"/>
    <s v="T035T035"/>
    <s v="Essex"/>
    <x v="15"/>
    <n v="0"/>
    <n v="0"/>
    <n v="0"/>
    <n v="0"/>
    <n v="0"/>
    <n v="0"/>
    <n v="0"/>
  </r>
  <r>
    <s v="T041"/>
    <s v="Canaan"/>
    <s v="T041"/>
    <s v="Canaan"/>
    <s v="T041T041"/>
    <s v="Essex"/>
    <x v="15"/>
    <n v="126.8"/>
    <n v="135"/>
    <n v="143.19999999999999"/>
    <n v="151.39999999999998"/>
    <n v="159.59999999999997"/>
    <n v="167.79999999999995"/>
    <n v="175.99999999999994"/>
  </r>
  <r>
    <s v="T064"/>
    <s v="East Haven"/>
    <s v="T064"/>
    <s v="East Haven"/>
    <s v="T064T064"/>
    <s v="Essex"/>
    <x v="15"/>
    <n v="0"/>
    <n v="0"/>
    <n v="0"/>
    <n v="0"/>
    <n v="0"/>
    <n v="0"/>
    <n v="0"/>
  </r>
  <r>
    <s v="T083"/>
    <s v="Granby"/>
    <s v="T083"/>
    <s v="Granby"/>
    <s v="T083T083"/>
    <s v="Essex"/>
    <x v="15"/>
    <n v="0"/>
    <n v="0"/>
    <n v="0"/>
    <n v="0"/>
    <n v="0"/>
    <n v="0"/>
    <n v="0"/>
  </r>
  <r>
    <s v="T088"/>
    <s v="Guildhall"/>
    <s v="T088"/>
    <s v="Guildhall"/>
    <s v="T088T088"/>
    <s v="Essex"/>
    <x v="15"/>
    <n v="0"/>
    <n v="0"/>
    <n v="0"/>
    <n v="0"/>
    <n v="0"/>
    <n v="0"/>
    <n v="0"/>
  </r>
  <r>
    <s v="T108"/>
    <s v="Kirby"/>
    <s v="T108"/>
    <s v="Kirby"/>
    <s v="T108T108"/>
    <s v="Caledonia"/>
    <x v="15"/>
    <n v="0"/>
    <n v="0"/>
    <n v="0"/>
    <n v="0"/>
    <n v="0"/>
    <n v="0"/>
    <n v="0"/>
  </r>
  <r>
    <s v="T111"/>
    <s v="Lemington"/>
    <s v="T111"/>
    <s v="Lemington"/>
    <s v="T111T111"/>
    <s v="Essex"/>
    <x v="15"/>
    <n v="0"/>
    <n v="0"/>
    <n v="0"/>
    <n v="0"/>
    <n v="0"/>
    <n v="0"/>
    <n v="0"/>
  </r>
  <r>
    <s v="T118"/>
    <s v="Maidstone"/>
    <s v="T118"/>
    <s v="Maidstone"/>
    <s v="T118T118"/>
    <s v="Essex"/>
    <x v="15"/>
    <n v="0"/>
    <n v="0"/>
    <n v="0"/>
    <n v="0"/>
    <n v="0"/>
    <n v="0"/>
    <n v="0"/>
  </r>
  <r>
    <s v="T144"/>
    <s v="Norton"/>
    <s v="T144"/>
    <s v="Norton"/>
    <s v="T144T144"/>
    <s v="Essex"/>
    <x v="15"/>
    <n v="0"/>
    <n v="0"/>
    <n v="0"/>
    <n v="0"/>
    <n v="0"/>
    <n v="0"/>
    <n v="0"/>
  </r>
  <r>
    <s v="T216"/>
    <s v="Victory"/>
    <s v="T216"/>
    <s v="Victory"/>
    <s v="T216T216"/>
    <s v="Essex"/>
    <x v="15"/>
    <n v="0"/>
    <n v="0"/>
    <n v="0"/>
    <n v="0"/>
    <n v="0"/>
    <n v="0"/>
    <n v="0"/>
  </r>
  <r>
    <s v="T256"/>
    <s v="Averill"/>
    <s v="T256"/>
    <s v="Averill"/>
    <s v="T256T256"/>
    <s v="Essex"/>
    <x v="15"/>
    <n v="0"/>
    <n v="0"/>
    <n v="0"/>
    <n v="0"/>
    <n v="0"/>
    <n v="0"/>
    <n v="0"/>
  </r>
  <r>
    <s v="T257"/>
    <s v="Avery's Gore"/>
    <s v="T257"/>
    <s v="Avery's Gore"/>
    <s v="T257T257"/>
    <s v="Essex"/>
    <x v="15"/>
    <n v="0"/>
    <n v="0"/>
    <n v="0"/>
    <n v="0"/>
    <n v="0"/>
    <n v="0"/>
    <n v="0"/>
  </r>
  <r>
    <s v="T260"/>
    <s v="Lewis"/>
    <s v="T260"/>
    <s v="Lewis"/>
    <s v="T260T260"/>
    <s v="Essex"/>
    <x v="15"/>
    <n v="0"/>
    <n v="0"/>
    <n v="0"/>
    <n v="0"/>
    <n v="0"/>
    <n v="0"/>
    <n v="0"/>
  </r>
  <r>
    <s v="T262"/>
    <s v="Warner's Grant"/>
    <s v="T262"/>
    <s v="Warner's Grant"/>
    <s v="T262T262"/>
    <s v="Essex"/>
    <x v="15"/>
    <n v="0"/>
    <n v="0"/>
    <n v="0"/>
    <n v="0"/>
    <n v="0"/>
    <n v="0"/>
    <n v="0"/>
  </r>
  <r>
    <s v="T263"/>
    <s v="Warren's Gore"/>
    <s v="T263"/>
    <s v="Warren's Gore"/>
    <s v="T263T263"/>
    <s v="Essex"/>
    <x v="15"/>
    <n v="0"/>
    <n v="0"/>
    <n v="0"/>
    <n v="0"/>
    <n v="0"/>
    <n v="0"/>
    <n v="0"/>
  </r>
  <r>
    <s v="T021"/>
    <s v="Bloomfield"/>
    <s v="U065"/>
    <s v="Northeast Kingdom Choice USD"/>
    <s v="U065T021"/>
    <s v="Essex"/>
    <x v="15"/>
    <n v="24"/>
    <n v="31"/>
    <n v="38"/>
    <n v="45"/>
    <n v="52"/>
    <n v="59"/>
    <n v="66"/>
  </r>
  <r>
    <s v="T035"/>
    <s v="Brunswick"/>
    <s v="U065"/>
    <s v="Northeast Kingdom Choice USD"/>
    <s v="U065T035"/>
    <s v="Essex"/>
    <x v="15"/>
    <n v="10.5"/>
    <n v="9.35"/>
    <n v="8.2000000000000011"/>
    <n v="7.0500000000000025"/>
    <n v="5.9000000000000039"/>
    <n v="4.7500000000000053"/>
    <n v="3.6000000000000068"/>
  </r>
  <r>
    <s v="T064"/>
    <s v="East Haven"/>
    <s v="U065"/>
    <s v="Northeast Kingdom Choice USD"/>
    <s v="U065T064"/>
    <s v="Essex"/>
    <x v="15"/>
    <n v="57.74"/>
    <n v="48.300000000000004"/>
    <n v="38.86"/>
    <n v="29.419999999999995"/>
    <n v="19.97999999999999"/>
    <n v="10.539999999999985"/>
    <n v="1.0999999999999801"/>
  </r>
  <r>
    <s v="T083"/>
    <s v="Granby"/>
    <s v="U065"/>
    <s v="Northeast Kingdom Choice USD"/>
    <s v="U065T083"/>
    <s v="Essex"/>
    <x v="15"/>
    <n v="3"/>
    <n v="7"/>
    <n v="11"/>
    <n v="15"/>
    <n v="19"/>
    <n v="23"/>
    <n v="27"/>
  </r>
  <r>
    <s v="T088"/>
    <s v="Guildhall"/>
    <s v="U065"/>
    <s v="Northeast Kingdom Choice USD"/>
    <s v="U065T088"/>
    <s v="Essex"/>
    <x v="15"/>
    <n v="24"/>
    <n v="24"/>
    <n v="24"/>
    <n v="24"/>
    <n v="24"/>
    <n v="24"/>
    <n v="24"/>
  </r>
  <r>
    <s v="T108"/>
    <s v="Kirby"/>
    <s v="U065"/>
    <s v="Northeast Kingdom Choice USD"/>
    <s v="U065T108"/>
    <s v="Caledonia"/>
    <x v="15"/>
    <n v="94.35"/>
    <n v="98"/>
    <n v="101.65"/>
    <n v="105.30000000000001"/>
    <n v="108.95000000000002"/>
    <n v="112.60000000000002"/>
    <n v="116.25000000000003"/>
  </r>
  <r>
    <s v="T111"/>
    <s v="Lemington"/>
    <s v="U065"/>
    <s v="Northeast Kingdom Choice USD"/>
    <s v="U065T111"/>
    <s v="Essex"/>
    <x v="15"/>
    <n v="18.5"/>
    <n v="17"/>
    <n v="15.5"/>
    <n v="14"/>
    <n v="12.5"/>
    <n v="11"/>
    <n v="9.5"/>
  </r>
  <r>
    <s v="T118"/>
    <s v="Maidstone"/>
    <s v="U065"/>
    <s v="Northeast Kingdom Choice USD"/>
    <s v="U065T118"/>
    <s v="Essex"/>
    <x v="15"/>
    <n v="12"/>
    <n v="11.5"/>
    <n v="11"/>
    <n v="10.5"/>
    <n v="10"/>
    <n v="9.5"/>
    <n v="9"/>
  </r>
  <r>
    <s v="T144"/>
    <s v="Norton"/>
    <s v="U065"/>
    <s v="Northeast Kingdom Choice USD"/>
    <s v="U065T144"/>
    <s v="Essex"/>
    <x v="15"/>
    <n v="14.25"/>
    <n v="14"/>
    <n v="13.75"/>
    <n v="13.5"/>
    <n v="13.25"/>
    <n v="13"/>
    <n v="12.75"/>
  </r>
  <r>
    <s v="T216"/>
    <s v="Victory"/>
    <s v="U065"/>
    <s v="Northeast Kingdom Choice USD"/>
    <s v="U065T216"/>
    <s v="Essex"/>
    <x v="15"/>
    <n v="14"/>
    <n v="11"/>
    <n v="8"/>
    <n v="5"/>
    <n v="2"/>
    <n v="0"/>
    <n v="0"/>
  </r>
  <r>
    <s v="U065"/>
    <s v="Northeast Kingdom Choice USD"/>
    <s v="U065"/>
    <s v="Northeast Kingdom Choice School District"/>
    <s v="U065U065"/>
    <s v="Essex"/>
    <x v="15"/>
    <n v="0"/>
    <n v="0"/>
    <n v="0"/>
    <n v="0"/>
    <n v="0"/>
    <n v="0"/>
    <n v="0"/>
  </r>
  <r>
    <s v="T007"/>
    <s v="Bakersfield"/>
    <s v="T007"/>
    <s v="Bakersfield"/>
    <s v="T007T007"/>
    <s v="Franklin"/>
    <x v="16"/>
    <n v="0"/>
    <n v="0"/>
    <n v="0"/>
    <n v="0"/>
    <n v="0"/>
    <n v="0"/>
    <n v="0"/>
  </r>
  <r>
    <s v="T018"/>
    <s v="Berkshire"/>
    <s v="T018"/>
    <s v="Berkshire"/>
    <s v="T018T018"/>
    <s v="Franklin"/>
    <x v="16"/>
    <n v="0"/>
    <n v="0"/>
    <n v="0"/>
    <n v="0"/>
    <n v="0"/>
    <n v="0"/>
    <n v="0"/>
  </r>
  <r>
    <s v="T068"/>
    <s v="Enosburgh"/>
    <s v="T068"/>
    <s v="Enosburgh"/>
    <s v="T068T068"/>
    <s v="Franklin"/>
    <x v="16"/>
    <n v="0"/>
    <n v="0"/>
    <n v="0"/>
    <n v="0"/>
    <n v="0"/>
    <n v="0"/>
    <n v="0"/>
  </r>
  <r>
    <s v="T128"/>
    <s v="Montgomery"/>
    <s v="T128"/>
    <s v="Montgomery"/>
    <s v="T128T128"/>
    <s v="Franklin"/>
    <x v="16"/>
    <n v="0"/>
    <n v="0"/>
    <n v="0"/>
    <n v="0"/>
    <n v="0"/>
    <n v="0"/>
    <n v="0"/>
  </r>
  <r>
    <s v="T165"/>
    <s v="Richford"/>
    <s v="T165"/>
    <s v="Richford"/>
    <s v="T165T165"/>
    <s v="Franklin"/>
    <x v="16"/>
    <n v="0"/>
    <n v="0"/>
    <n v="0"/>
    <n v="0"/>
    <n v="0"/>
    <n v="0"/>
    <n v="0"/>
  </r>
  <r>
    <s v="T187"/>
    <s v="Sheldon"/>
    <s v="T187"/>
    <s v="Sheldon"/>
    <s v="T187T187"/>
    <s v="Franklin"/>
    <x v="16"/>
    <n v="0"/>
    <n v="0"/>
    <n v="0"/>
    <n v="0"/>
    <n v="0"/>
    <n v="0"/>
    <n v="0"/>
  </r>
  <r>
    <s v="T007"/>
    <s v="Bakersfield"/>
    <s v="U085"/>
    <s v="Northern Mountain Valley UUSD"/>
    <s v="U085T007"/>
    <s v="Franklin"/>
    <x v="16"/>
    <n v="208"/>
    <n v="214.65"/>
    <n v="182.9"/>
    <n v="151.15"/>
    <n v="119.4"/>
    <n v="87.65"/>
    <n v="55.900000000000006"/>
  </r>
  <r>
    <s v="T018"/>
    <s v="Berkshire"/>
    <s v="U085"/>
    <s v="Northern Mountain Valley UUSD"/>
    <s v="U085T018"/>
    <s v="Franklin"/>
    <x v="16"/>
    <n v="307.75"/>
    <n v="292.14000000000004"/>
    <n v="299.10000000000002"/>
    <n v="306.06"/>
    <n v="313.02"/>
    <n v="319.97999999999996"/>
    <n v="326.93999999999994"/>
  </r>
  <r>
    <s v="T128"/>
    <s v="Montgomery"/>
    <s v="U085"/>
    <s v="Montgomery"/>
    <s v="U085T128"/>
    <s v="Franklin"/>
    <x v="16"/>
    <n v="197.93"/>
    <n v="201"/>
    <n v="181.13"/>
    <n v="161.26"/>
    <n v="141.38999999999999"/>
    <n v="121.51999999999998"/>
    <n v="101.64999999999998"/>
  </r>
  <r>
    <s v="T187"/>
    <s v="Sheldon"/>
    <s v="U085"/>
    <s v="Sheldon"/>
    <s v="U085T187"/>
    <s v="Franklin"/>
    <x v="16"/>
    <n v="391.57999999999993"/>
    <n v="382.6"/>
    <n v="373.62000000000012"/>
    <n v="364.64000000000021"/>
    <n v="355.66000000000031"/>
    <n v="346.6800000000004"/>
    <n v="337.7000000000005"/>
  </r>
  <r>
    <s v="U085"/>
    <s v="Northern Mountain Valley UUSD"/>
    <s v="U085"/>
    <s v="Northern Mountain Valley UUSD"/>
    <s v="U085U085"/>
    <s v="Franklin"/>
    <x v="16"/>
    <n v="0"/>
    <n v="0"/>
    <n v="0"/>
    <n v="0"/>
    <n v="0"/>
    <n v="0"/>
    <n v="0"/>
  </r>
  <r>
    <s v="T068"/>
    <s v="Enosburgh"/>
    <s v="U088"/>
    <s v="Enosburgh-Richford Unified Union School District"/>
    <s v="U088T068"/>
    <s v="Franklin"/>
    <x v="16"/>
    <n v="490.42"/>
    <n v="534.76"/>
    <n v="522.1"/>
    <n v="509.44000000000005"/>
    <n v="496.78000000000009"/>
    <n v="484.12000000000012"/>
    <n v="471.46000000000015"/>
  </r>
  <r>
    <s v="T165"/>
    <s v="Richford"/>
    <s v="U088"/>
    <s v="Enosburgh-Richford Unified Union School District"/>
    <s v="U088T165"/>
    <s v="Franklin"/>
    <x v="16"/>
    <n v="393.00000000000006"/>
    <n v="397.72000000000008"/>
    <n v="395.85000000000008"/>
    <n v="393.98000000000008"/>
    <n v="392.11000000000007"/>
    <n v="390.24000000000007"/>
    <n v="388.37000000000006"/>
  </r>
  <r>
    <s v="U088"/>
    <s v="Enosburgh-Richford USD"/>
    <s v="U088"/>
    <s v="Enosburgh-Richford Unified Union School District"/>
    <s v="U088U088"/>
    <s v="Franklin"/>
    <x v="16"/>
    <n v="0"/>
    <n v="0"/>
    <n v="0"/>
    <n v="0"/>
    <n v="0"/>
    <n v="0"/>
    <n v="0"/>
  </r>
  <r>
    <s v="T078"/>
    <s v="Franklin"/>
    <s v="T078"/>
    <s v="Franklin"/>
    <s v="T078T078"/>
    <s v="Franklin"/>
    <x v="17"/>
    <n v="0"/>
    <n v="0"/>
    <n v="0"/>
    <n v="0"/>
    <n v="0"/>
    <n v="0"/>
    <n v="0"/>
  </r>
  <r>
    <s v="T095"/>
    <s v="Highgate"/>
    <s v="T095"/>
    <s v="Highgate"/>
    <s v="T095T095"/>
    <s v="Franklin"/>
    <x v="17"/>
    <n v="0"/>
    <n v="0"/>
    <n v="0"/>
    <n v="0"/>
    <n v="0"/>
    <n v="0"/>
    <n v="0"/>
  </r>
  <r>
    <s v="T204"/>
    <s v="Swanton"/>
    <s v="T204"/>
    <s v="Swanton"/>
    <s v="T204T204"/>
    <s v="Franklin"/>
    <x v="17"/>
    <n v="0"/>
    <n v="0"/>
    <n v="0"/>
    <n v="0"/>
    <n v="0"/>
    <n v="0"/>
    <n v="0"/>
  </r>
  <r>
    <s v="T078"/>
    <s v="Franklin"/>
    <s v="U089"/>
    <s v="Franklin Northwest Unified Union School District"/>
    <s v="U089T078"/>
    <s v="Franklin"/>
    <x v="17"/>
    <n v="243.32999999999998"/>
    <n v="233.17000000000002"/>
    <n v="223.01000000000005"/>
    <n v="212.85000000000008"/>
    <n v="202.69000000000011"/>
    <n v="192.53000000000014"/>
    <n v="182.37000000000018"/>
  </r>
  <r>
    <s v="T095"/>
    <s v="Highgate"/>
    <s v="U089"/>
    <s v="Franklin Northwest Unified Union School District"/>
    <s v="U089T095"/>
    <s v="Franklin"/>
    <x v="17"/>
    <n v="585.17000000000007"/>
    <n v="543.96"/>
    <n v="502.75000000000011"/>
    <n v="461.54000000000019"/>
    <n v="420.33000000000027"/>
    <n v="379.12000000000035"/>
    <n v="337.91000000000042"/>
  </r>
  <r>
    <s v="T204"/>
    <s v="Swanton"/>
    <s v="U089"/>
    <s v="Franklin Northwest Unified Union School District"/>
    <s v="U089T204"/>
    <s v="Franklin"/>
    <x v="17"/>
    <n v="1011.3599999999999"/>
    <n v="1049.3399999999999"/>
    <n v="1087.3200000000002"/>
    <n v="1125.3000000000004"/>
    <n v="1163.2800000000007"/>
    <n v="1201.2600000000009"/>
    <n v="1239.2400000000011"/>
  </r>
  <r>
    <s v="U089"/>
    <s v="Franklin Northwest USD"/>
    <s v="U089"/>
    <s v="Franklin Northwest Unified Union School District"/>
    <s v="U089U089"/>
    <s v="Franklin"/>
    <x v="17"/>
    <n v="0"/>
    <n v="0"/>
    <n v="0"/>
    <n v="0"/>
    <n v="0"/>
    <n v="0"/>
    <n v="0"/>
  </r>
  <r>
    <s v="T071"/>
    <s v="Fairfax"/>
    <s v="T071"/>
    <s v="Fairfax"/>
    <s v="T071T071"/>
    <s v="Franklin"/>
    <x v="18"/>
    <n v="804.29"/>
    <n v="843.0200000000001"/>
    <n v="881.75000000000011"/>
    <n v="920.48000000000013"/>
    <n v="959.21000000000015"/>
    <n v="997.94000000000017"/>
    <n v="1036.67"/>
  </r>
  <r>
    <s v="T077"/>
    <s v="Fletcher"/>
    <s v="T077"/>
    <s v="Fletcher"/>
    <s v="T077T077"/>
    <s v="Franklin"/>
    <x v="18"/>
    <n v="224.14000000000001"/>
    <n v="224.5"/>
    <n v="224.85999999999996"/>
    <n v="225.21999999999991"/>
    <n v="225.57999999999987"/>
    <n v="225.93999999999983"/>
    <n v="226.29999999999978"/>
  </r>
  <r>
    <s v="T079"/>
    <s v="Georgia"/>
    <s v="T079"/>
    <s v="Georgia"/>
    <s v="T079T079"/>
    <s v="Franklin"/>
    <x v="18"/>
    <n v="876.3"/>
    <n v="881.69999999999993"/>
    <n v="887.09999999999991"/>
    <n v="892.49999999999989"/>
    <n v="897.89999999999986"/>
    <n v="903.29999999999984"/>
    <n v="908.69999999999982"/>
  </r>
  <r>
    <s v="T072"/>
    <s v="Fairfield"/>
    <s v="T072"/>
    <s v="Fairfield"/>
    <s v="T072T072"/>
    <s v="Franklin"/>
    <x v="19"/>
    <n v="0"/>
    <n v="0"/>
    <n v="0"/>
    <n v="0"/>
    <n v="0"/>
    <n v="0"/>
    <n v="0"/>
  </r>
  <r>
    <s v="T176"/>
    <s v="St. Albans City"/>
    <s v="T176"/>
    <s v="St. Albans City"/>
    <s v="T176T176"/>
    <s v="Franklin"/>
    <x v="19"/>
    <n v="0"/>
    <n v="0"/>
    <n v="0"/>
    <n v="0"/>
    <n v="0"/>
    <n v="0"/>
    <n v="0"/>
  </r>
  <r>
    <s v="T177"/>
    <s v="St. Albans Town"/>
    <s v="T177"/>
    <s v="St. Albans Town"/>
    <s v="T177T177"/>
    <s v="Franklin"/>
    <x v="19"/>
    <n v="0"/>
    <n v="0"/>
    <n v="0"/>
    <n v="0"/>
    <n v="0"/>
    <n v="0"/>
    <n v="0"/>
  </r>
  <r>
    <s v="T072"/>
    <s v="Fairfield"/>
    <s v="U057"/>
    <s v="Maple Run USD #057"/>
    <s v="U057T072"/>
    <s v="Franklin"/>
    <x v="19"/>
    <n v="335.89"/>
    <n v="350.35"/>
    <n v="364.81000000000006"/>
    <n v="379.2700000000001"/>
    <n v="393.73000000000013"/>
    <n v="408.19000000000017"/>
    <n v="422.6500000000002"/>
  </r>
  <r>
    <s v="T176"/>
    <s v="St. Albans City"/>
    <s v="U057"/>
    <s v="Maple Run USD #057"/>
    <s v="U057T176"/>
    <s v="Franklin"/>
    <x v="19"/>
    <n v="1069.33"/>
    <n v="1084.0899999999999"/>
    <n v="1098.8499999999999"/>
    <n v="1113.6099999999999"/>
    <n v="1128.3699999999999"/>
    <n v="1143.1299999999999"/>
    <n v="1157.8899999999999"/>
  </r>
  <r>
    <s v="T177"/>
    <s v="St. Albans Town"/>
    <s v="U057"/>
    <s v="Maple Run USD #057"/>
    <s v="U057T177"/>
    <s v="Franklin"/>
    <x v="19"/>
    <n v="1104.3400000000001"/>
    <n v="1079.6500000000001"/>
    <n v="1054.96"/>
    <n v="1030.27"/>
    <n v="1005.5799999999999"/>
    <n v="980.88999999999987"/>
    <n v="956.19999999999982"/>
  </r>
  <r>
    <s v="U057"/>
    <s v="Maple Run USD"/>
    <s v="U057"/>
    <s v="Maple Run USD #057"/>
    <s v="U057U057"/>
    <s v="Franklin"/>
    <x v="19"/>
    <n v="0"/>
    <n v="0"/>
    <n v="0"/>
    <n v="0"/>
    <n v="0"/>
    <n v="0"/>
    <n v="0"/>
  </r>
  <r>
    <s v="T003"/>
    <s v="Alburgh"/>
    <s v="T003"/>
    <s v="Alburgh"/>
    <s v="T003T003"/>
    <s v="Grand Isle"/>
    <x v="20"/>
    <n v="301.38"/>
    <n v="299.43"/>
    <n v="297.48"/>
    <n v="295.53000000000003"/>
    <n v="293.58000000000004"/>
    <n v="291.63000000000005"/>
    <n v="289.68000000000006"/>
  </r>
  <r>
    <s v="T084"/>
    <s v="Grand Isle"/>
    <s v="T084"/>
    <s v="Grand Isle"/>
    <s v="T084T084"/>
    <s v="Grand Isle"/>
    <x v="20"/>
    <n v="0"/>
    <n v="0"/>
    <n v="0"/>
    <n v="0"/>
    <n v="0"/>
    <n v="0"/>
    <n v="0"/>
  </r>
  <r>
    <s v="T103"/>
    <s v="Isle La Motte"/>
    <s v="T103"/>
    <s v="Isle La Motte"/>
    <s v="T103T103"/>
    <s v="Grand Isle"/>
    <x v="20"/>
    <n v="0"/>
    <n v="0"/>
    <n v="0"/>
    <n v="0"/>
    <n v="0"/>
    <n v="0"/>
    <n v="0"/>
  </r>
  <r>
    <s v="T143"/>
    <s v="North Hero"/>
    <s v="T143"/>
    <s v="North Hero"/>
    <s v="T143T143"/>
    <s v="Grand Isle"/>
    <x v="20"/>
    <n v="0"/>
    <n v="0"/>
    <n v="0"/>
    <n v="0"/>
    <n v="0"/>
    <n v="0"/>
    <n v="0"/>
  </r>
  <r>
    <s v="T192"/>
    <s v="South Hero"/>
    <s v="T192"/>
    <s v="South Hero"/>
    <s v="T192T192"/>
    <s v="Grand Isle"/>
    <x v="20"/>
    <n v="213.35999999999999"/>
    <n v="219.20000000000002"/>
    <n v="225.04000000000005"/>
    <n v="230.88000000000008"/>
    <n v="236.72000000000011"/>
    <n v="242.56000000000014"/>
    <n v="248.40000000000018"/>
  </r>
  <r>
    <s v="T084"/>
    <s v="Grand Isle"/>
    <s v="U066"/>
    <s v="Champlain Islands UUSD"/>
    <s v="U066T084"/>
    <s v="Grand Isle"/>
    <x v="20"/>
    <n v="291.37"/>
    <n v="283.73"/>
    <n v="276.09000000000003"/>
    <n v="268.45000000000005"/>
    <n v="260.81000000000006"/>
    <n v="253.17000000000007"/>
    <n v="245.53000000000009"/>
  </r>
  <r>
    <s v="T103"/>
    <s v="Isle La Motte"/>
    <s v="U066"/>
    <s v="Champlain Islands UUSD"/>
    <s v="U066T103"/>
    <s v="Grand Isle"/>
    <x v="20"/>
    <n v="55.56"/>
    <n v="54.430000000000007"/>
    <n v="53.300000000000011"/>
    <n v="52.170000000000016"/>
    <n v="51.04000000000002"/>
    <n v="49.910000000000025"/>
    <n v="48.78000000000003"/>
  </r>
  <r>
    <s v="T143"/>
    <s v="North Hero"/>
    <s v="U066"/>
    <s v="Champlain Islands UUSD"/>
    <s v="U066T143"/>
    <s v="Grand Isle"/>
    <x v="20"/>
    <n v="88.5"/>
    <n v="90"/>
    <n v="153.31"/>
    <n v="216.62"/>
    <n v="279.93"/>
    <n v="343.24"/>
    <n v="406.55"/>
  </r>
  <r>
    <s v="U066"/>
    <s v="Champlain Islands UUSD"/>
    <s v="U066"/>
    <s v="Champlain Islands UUSD"/>
    <s v="U066U066"/>
    <s v="Grand Isle"/>
    <x v="20"/>
    <n v="0"/>
    <n v="0"/>
    <n v="0"/>
    <n v="0"/>
    <n v="0"/>
    <n v="0"/>
    <n v="0"/>
  </r>
  <r>
    <s v="T014"/>
    <s v="Belvidere"/>
    <s v="T014"/>
    <s v="Belvidere"/>
    <s v="T014T014"/>
    <s v="Lamoille"/>
    <x v="21"/>
    <n v="0"/>
    <n v="0"/>
    <n v="0"/>
    <n v="0"/>
    <n v="0"/>
    <n v="0"/>
    <n v="0"/>
  </r>
  <r>
    <s v="T040"/>
    <s v="Cambridge"/>
    <s v="T040"/>
    <s v="Cambridge"/>
    <s v="T040T040"/>
    <s v="Lamoille"/>
    <x v="21"/>
    <n v="0"/>
    <n v="0"/>
    <n v="0"/>
    <n v="0"/>
    <n v="0"/>
    <n v="0"/>
    <n v="0"/>
  </r>
  <r>
    <s v="T066"/>
    <s v="Eden"/>
    <s v="T066"/>
    <s v="Eden"/>
    <s v="T066T066"/>
    <s v="Lamoille"/>
    <x v="21"/>
    <n v="0"/>
    <n v="0"/>
    <n v="0"/>
    <n v="0"/>
    <n v="0"/>
    <n v="0"/>
    <n v="0"/>
  </r>
  <r>
    <s v="T100"/>
    <s v="Hyde Park"/>
    <s v="T100"/>
    <s v="Hyde Park"/>
    <s v="T100T100"/>
    <s v="Lamoille"/>
    <x v="21"/>
    <n v="0"/>
    <n v="0"/>
    <n v="0"/>
    <n v="0"/>
    <n v="0"/>
    <n v="0"/>
    <n v="0"/>
  </r>
  <r>
    <s v="T107"/>
    <s v="Johnson"/>
    <s v="T107"/>
    <s v="Johnson"/>
    <s v="T107T107"/>
    <s v="Lamoille"/>
    <x v="21"/>
    <n v="0"/>
    <n v="0"/>
    <n v="0"/>
    <n v="0"/>
    <n v="0"/>
    <n v="0"/>
    <n v="0"/>
  </r>
  <r>
    <s v="T226"/>
    <s v="Waterville"/>
    <s v="T226"/>
    <s v="Waterville"/>
    <s v="T226T226"/>
    <s v="Lamoille"/>
    <x v="21"/>
    <n v="0"/>
    <n v="0"/>
    <n v="0"/>
    <n v="0"/>
    <n v="0"/>
    <n v="0"/>
    <n v="0"/>
  </r>
  <r>
    <s v="T014"/>
    <s v="Belvidere"/>
    <s v="U058A"/>
    <s v="Lamoille North MUSD #058A"/>
    <s v="U058AT014"/>
    <s v="Lamoille"/>
    <x v="21"/>
    <n v="0"/>
    <n v="0"/>
    <n v="0"/>
    <n v="0"/>
    <n v="0"/>
    <n v="0"/>
    <n v="0"/>
  </r>
  <r>
    <s v="T066"/>
    <s v="Eden"/>
    <s v="U058A"/>
    <s v="Lamoille North MUSD #058A"/>
    <s v="U058AT066"/>
    <s v="Lamoille"/>
    <x v="21"/>
    <n v="0"/>
    <n v="0"/>
    <n v="0"/>
    <n v="0"/>
    <n v="0"/>
    <n v="0"/>
    <n v="0"/>
  </r>
  <r>
    <s v="T100"/>
    <s v="Hyde Park"/>
    <s v="U058A"/>
    <s v="Lamoille North MUSD #058A"/>
    <s v="U058AT100"/>
    <s v="Lamoille"/>
    <x v="21"/>
    <n v="0"/>
    <n v="0"/>
    <n v="0"/>
    <n v="0"/>
    <n v="0"/>
    <n v="0"/>
    <n v="0"/>
  </r>
  <r>
    <s v="T107"/>
    <s v="Johnson"/>
    <s v="U058A"/>
    <s v="Lamoille North MUSD #058A"/>
    <s v="U058AT107"/>
    <s v="Lamoille"/>
    <x v="21"/>
    <n v="0"/>
    <n v="0"/>
    <n v="0"/>
    <n v="0"/>
    <n v="0"/>
    <n v="0"/>
    <n v="0"/>
  </r>
  <r>
    <s v="T226"/>
    <s v="Waterville"/>
    <s v="U058A"/>
    <s v="Lamoille North MUSD #058A"/>
    <s v="U058AT226"/>
    <s v="Lamoille"/>
    <x v="21"/>
    <n v="0"/>
    <n v="0"/>
    <n v="0"/>
    <n v="0"/>
    <n v="0"/>
    <n v="0"/>
    <n v="0"/>
  </r>
  <r>
    <s v="U058A"/>
    <s v="Lamoille North MUSD"/>
    <s v="U058A"/>
    <s v="Lamoille North MUSD #058A"/>
    <s v="U058AU058A"/>
    <s v="Lamoille"/>
    <x v="21"/>
    <n v="0"/>
    <n v="0"/>
    <n v="0"/>
    <n v="0"/>
    <n v="0"/>
    <n v="0"/>
    <n v="0"/>
  </r>
  <r>
    <s v="T014"/>
    <s v="Belvidere"/>
    <s v="U058"/>
    <s v="Lamoille North Unified Union School District"/>
    <s v="U058T014"/>
    <s v="Lamoille"/>
    <x v="21"/>
    <n v="56.2"/>
    <n v="56"/>
    <n v="55.800000000000004"/>
    <n v="55.600000000000009"/>
    <n v="55.400000000000013"/>
    <n v="55.200000000000017"/>
    <n v="55.000000000000021"/>
  </r>
  <r>
    <s v="T040"/>
    <s v="Cambridge"/>
    <s v="U058"/>
    <s v="Lamoille North Unified Union School District"/>
    <s v="U058T040"/>
    <s v="Lamoille"/>
    <x v="21"/>
    <n v="561.25"/>
    <n v="577.95000000000005"/>
    <n v="594.65000000000009"/>
    <n v="611.35000000000014"/>
    <n v="628.05000000000018"/>
    <n v="644.75000000000023"/>
    <n v="661.45000000000027"/>
  </r>
  <r>
    <s v="T066"/>
    <s v="Eden"/>
    <s v="U058"/>
    <s v="Lamoille North Unified Union School District"/>
    <s v="U058T066"/>
    <s v="Lamoille"/>
    <x v="21"/>
    <n v="228.12"/>
    <n v="229.88"/>
    <n v="231.64"/>
    <n v="233.39999999999998"/>
    <n v="235.15999999999997"/>
    <n v="236.91999999999996"/>
    <n v="238.67999999999995"/>
  </r>
  <r>
    <s v="T100"/>
    <s v="Hyde Park"/>
    <s v="U058"/>
    <s v="Lamoille North Unified Union School District"/>
    <s v="U058T100"/>
    <s v="Lamoille"/>
    <x v="21"/>
    <n v="414.95"/>
    <n v="396.33"/>
    <n v="377.71"/>
    <n v="359.09"/>
    <n v="340.46999999999997"/>
    <n v="321.84999999999997"/>
    <n v="303.22999999999996"/>
  </r>
  <r>
    <s v="T107"/>
    <s v="Johnson"/>
    <s v="U058"/>
    <s v="Lamoille North Unified Union School District"/>
    <s v="U058T107"/>
    <s v="Lamoille"/>
    <x v="21"/>
    <n v="423.96999999999997"/>
    <n v="425.8"/>
    <n v="427.63000000000005"/>
    <n v="429.46000000000009"/>
    <n v="431.29000000000013"/>
    <n v="433.12000000000018"/>
    <n v="434.95000000000022"/>
  </r>
  <r>
    <s v="T226"/>
    <s v="Waterville"/>
    <s v="U058"/>
    <s v="Lamoille North Unified Union School District"/>
    <s v="U058T226"/>
    <s v="Lamoille"/>
    <x v="21"/>
    <n v="99"/>
    <n v="104.50999999999999"/>
    <n v="110.02000000000001"/>
    <n v="115.53000000000003"/>
    <n v="121.04000000000005"/>
    <n v="126.55000000000007"/>
    <n v="132.06000000000009"/>
  </r>
  <r>
    <s v="U058"/>
    <s v="Lamoille North USD"/>
    <s v="U058"/>
    <s v="Lamoille North Unified Union School District"/>
    <s v="U058U058"/>
    <s v="Lamoille"/>
    <x v="21"/>
    <n v="0"/>
    <n v="0"/>
    <n v="0"/>
    <n v="0"/>
    <n v="0"/>
    <n v="0"/>
    <n v="0"/>
  </r>
  <r>
    <s v="T067"/>
    <s v="Elmore"/>
    <s v="T067"/>
    <s v="Elmore"/>
    <s v="T067T067"/>
    <s v="Lamoille"/>
    <x v="22"/>
    <n v="0"/>
    <n v="0"/>
    <n v="0"/>
    <n v="0"/>
    <n v="0"/>
    <n v="0"/>
    <n v="0"/>
  </r>
  <r>
    <s v="T132"/>
    <s v="Morristown"/>
    <s v="T132"/>
    <s v="Morristown"/>
    <s v="T132T132"/>
    <s v="Lamoille"/>
    <x v="22"/>
    <n v="0"/>
    <n v="0"/>
    <n v="0"/>
    <n v="0"/>
    <n v="0"/>
    <n v="0"/>
    <n v="0"/>
  </r>
  <r>
    <s v="T198"/>
    <s v="Stowe"/>
    <s v="T198"/>
    <s v="Stowe"/>
    <s v="T198T198"/>
    <s v="Lamoille"/>
    <x v="22"/>
    <n v="0"/>
    <n v="0"/>
    <n v="0"/>
    <n v="0"/>
    <n v="0"/>
    <n v="0"/>
    <n v="0"/>
  </r>
  <r>
    <s v="T067"/>
    <s v="Elmore"/>
    <s v="U090"/>
    <s v="Lamoille South Unified Union School District"/>
    <s v="U090T067"/>
    <s v="Lamoille"/>
    <x v="22"/>
    <n v="124.32"/>
    <n v="122.55"/>
    <n v="114.9"/>
    <n v="107.25000000000001"/>
    <n v="99.600000000000023"/>
    <n v="91.950000000000031"/>
    <n v="84.30000000000004"/>
  </r>
  <r>
    <s v="T132"/>
    <s v="Morristown"/>
    <s v="U090"/>
    <s v="Lamoille South Unified Union School District"/>
    <s v="U090T132"/>
    <s v="Lamoille"/>
    <x v="22"/>
    <n v="779.58"/>
    <n v="743.70999999999981"/>
    <n v="743.4"/>
    <n v="743.09000000000015"/>
    <n v="742.78000000000031"/>
    <n v="742.47000000000048"/>
    <n v="742.16000000000065"/>
  </r>
  <r>
    <s v="T198"/>
    <s v="Stowe"/>
    <s v="U090"/>
    <s v="Lamoille South Unified Union School District"/>
    <s v="U090T198"/>
    <s v="Lamoille"/>
    <x v="22"/>
    <n v="788.7"/>
    <n v="788.13"/>
    <n v="799.78"/>
    <n v="811.43"/>
    <n v="823.07999999999993"/>
    <n v="834.7299999999999"/>
    <n v="846.37999999999988"/>
  </r>
  <r>
    <s v="U090"/>
    <s v="Lamoille South USD"/>
    <s v="U090"/>
    <s v="Lamoille South Unified Union School District"/>
    <s v="U090U090"/>
    <s v="Lamoille"/>
    <x v="22"/>
    <n v="0"/>
    <n v="0"/>
    <n v="0"/>
    <n v="0"/>
    <n v="0"/>
    <n v="0"/>
    <n v="0"/>
  </r>
  <r>
    <s v="T023"/>
    <s v="Bradford ID"/>
    <s v="T023"/>
    <s v="Bradford Id"/>
    <s v="T023T023"/>
    <s v="Orange"/>
    <x v="23"/>
    <n v="0"/>
    <n v="0"/>
    <n v="0"/>
    <n v="0"/>
    <n v="0"/>
    <n v="0"/>
    <n v="0"/>
  </r>
  <r>
    <s v="T052"/>
    <s v="Corinth"/>
    <s v="T052"/>
    <s v="Corinth"/>
    <s v="T052T052"/>
    <s v="Orange"/>
    <x v="23"/>
    <n v="0"/>
    <n v="0"/>
    <n v="0"/>
    <n v="0"/>
    <n v="0"/>
    <n v="0"/>
    <n v="0"/>
  </r>
  <r>
    <s v="T087"/>
    <s v="Groton"/>
    <s v="T087"/>
    <s v="Groton"/>
    <s v="T087T087"/>
    <s v="Caledonia"/>
    <x v="23"/>
    <n v="0"/>
    <n v="0"/>
    <n v="0"/>
    <n v="0"/>
    <n v="0"/>
    <n v="0"/>
    <n v="0"/>
  </r>
  <r>
    <s v="T136"/>
    <s v="Newbury"/>
    <s v="T136"/>
    <s v="Newbury"/>
    <s v="T136T136"/>
    <s v="Orange"/>
    <x v="23"/>
    <n v="0"/>
    <n v="0"/>
    <n v="0"/>
    <n v="0"/>
    <n v="0"/>
    <n v="0"/>
    <n v="0"/>
  </r>
  <r>
    <s v="T175"/>
    <s v="Ryegate"/>
    <s v="T175"/>
    <s v="Ryegate"/>
    <s v="T175T175"/>
    <s v="Caledonia"/>
    <x v="23"/>
    <n v="0"/>
    <n v="0"/>
    <n v="0"/>
    <n v="0"/>
    <n v="0"/>
    <n v="0"/>
    <n v="0"/>
  </r>
  <r>
    <s v="T205"/>
    <s v="Thetford"/>
    <s v="T205"/>
    <s v="Thetford"/>
    <s v="T205T205"/>
    <s v="Orange"/>
    <x v="23"/>
    <n v="432.85"/>
    <n v="431"/>
    <n v="429.15"/>
    <n v="427.29999999999995"/>
    <n v="425.44999999999993"/>
    <n v="423.59999999999991"/>
    <n v="421.74999999999989"/>
  </r>
  <r>
    <s v="T207"/>
    <s v="Topsham"/>
    <s v="T207"/>
    <s v="Topsham"/>
    <s v="T207T207"/>
    <s v="Orange"/>
    <x v="23"/>
    <n v="0"/>
    <n v="0"/>
    <n v="0"/>
    <n v="0"/>
    <n v="0"/>
    <n v="0"/>
    <n v="0"/>
  </r>
  <r>
    <s v="T229"/>
    <s v="Wells River"/>
    <s v="T229"/>
    <s v="Wells River"/>
    <s v="T229T229"/>
    <s v="Orange"/>
    <x v="23"/>
    <n v="0"/>
    <n v="0"/>
    <n v="0"/>
    <n v="0"/>
    <n v="0"/>
    <n v="0"/>
    <n v="0"/>
  </r>
  <r>
    <s v="T087"/>
    <s v="Groton"/>
    <s v="U021"/>
    <s v="Blue Mountain USD #21"/>
    <s v="U021T087"/>
    <s v="Caledonia"/>
    <x v="23"/>
    <n v="159.20000000000002"/>
    <n v="169.25"/>
    <n v="179.3"/>
    <n v="189.35000000000002"/>
    <n v="199.40000000000003"/>
    <n v="209.45000000000005"/>
    <n v="219.50000000000006"/>
  </r>
  <r>
    <s v="T175"/>
    <s v="Ryegate"/>
    <s v="U021"/>
    <s v="Blue Mountain USD #21"/>
    <s v="U021T175"/>
    <s v="Caledonia"/>
    <x v="23"/>
    <n v="177.04"/>
    <n v="183.8"/>
    <n v="190.56000000000003"/>
    <n v="197.32000000000005"/>
    <n v="204.08000000000007"/>
    <n v="210.84000000000009"/>
    <n v="217.60000000000011"/>
  </r>
  <r>
    <s v="T229"/>
    <s v="Wells River"/>
    <s v="U021"/>
    <s v="Blue Mountain USD #21"/>
    <s v="U021T229"/>
    <s v="Orange"/>
    <x v="23"/>
    <n v="65.099999999999994"/>
    <n v="62.35"/>
    <n v="70.28"/>
    <n v="78.210000000000008"/>
    <n v="86.140000000000015"/>
    <n v="94.070000000000022"/>
    <n v="102.00000000000003"/>
  </r>
  <r>
    <s v="U021"/>
    <s v="Blue Mountain USD"/>
    <s v="U021"/>
    <s v="Blue Mountain USD"/>
    <s v="U021U021"/>
    <s v="Orange"/>
    <x v="23"/>
    <n v="0"/>
    <n v="0"/>
    <n v="0"/>
    <n v="0"/>
    <n v="0"/>
    <n v="0"/>
    <n v="0"/>
  </r>
  <r>
    <s v="T052"/>
    <s v="Corinth"/>
    <s v="U036"/>
    <s v="Waits River Valley USD #36"/>
    <s v="U036T052"/>
    <s v="Orange"/>
    <x v="23"/>
    <n v="190.76"/>
    <n v="184.42000000000002"/>
    <n v="178.08000000000004"/>
    <n v="171.74000000000007"/>
    <n v="165.40000000000009"/>
    <n v="159.06000000000012"/>
    <n v="152.72000000000014"/>
  </r>
  <r>
    <s v="T207"/>
    <s v="Topsham"/>
    <s v="U036"/>
    <s v="Waits River Valley USD #36"/>
    <s v="U036T207"/>
    <s v="Orange"/>
    <x v="23"/>
    <n v="175.48"/>
    <n v="175"/>
    <n v="174.52"/>
    <n v="174.04000000000002"/>
    <n v="173.56000000000003"/>
    <n v="173.08000000000004"/>
    <n v="172.60000000000005"/>
  </r>
  <r>
    <s v="U036"/>
    <s v="Waits River Valley UESD"/>
    <s v="U036"/>
    <s v="Waits River Valley UESD"/>
    <s v="U036U036"/>
    <s v="Orange"/>
    <x v="23"/>
    <n v="0"/>
    <n v="0"/>
    <n v="0"/>
    <n v="0"/>
    <n v="0"/>
    <n v="0"/>
    <n v="0"/>
  </r>
  <r>
    <s v="T023"/>
    <s v="Bradford ID"/>
    <s v="U091"/>
    <s v="Oxbow Unified Union School District"/>
    <s v="U091T023"/>
    <s v="Orange"/>
    <x v="23"/>
    <n v="437.65"/>
    <n v="433.72"/>
    <n v="429.78999999999996"/>
    <n v="425.8599999999999"/>
    <n v="421.92999999999984"/>
    <n v="417.99999999999977"/>
    <n v="414.06999999999971"/>
  </r>
  <r>
    <s v="T136"/>
    <s v="Newbury"/>
    <s v="U091"/>
    <s v="Oxbow Unified Union School District"/>
    <s v="U091T136"/>
    <s v="Orange"/>
    <x v="23"/>
    <n v="264.3"/>
    <n v="251.74"/>
    <n v="239.17999999999995"/>
    <n v="226.61999999999989"/>
    <n v="214.05999999999983"/>
    <n v="201.49999999999977"/>
    <n v="188.93999999999971"/>
  </r>
  <r>
    <s v="U091"/>
    <s v="Oxbow UHSD"/>
    <s v="U091"/>
    <s v="Oxbow Unified Union School District"/>
    <s v="U091U091"/>
    <s v="Orange"/>
    <x v="23"/>
    <n v="0"/>
    <n v="0"/>
    <n v="0"/>
    <n v="0"/>
    <n v="0"/>
    <n v="0"/>
    <n v="0"/>
  </r>
  <r>
    <s v="T024"/>
    <s v="Braintree"/>
    <s v="T024"/>
    <s v="Braintree"/>
    <s v="T024T024"/>
    <s v="Orange"/>
    <x v="24"/>
    <n v="0"/>
    <n v="0"/>
    <n v="0"/>
    <n v="0"/>
    <n v="0"/>
    <n v="0"/>
    <n v="0"/>
  </r>
  <r>
    <s v="T032"/>
    <s v="Brookfield"/>
    <s v="T032"/>
    <s v="Brookfield"/>
    <s v="T032T032"/>
    <s v="Orange"/>
    <x v="24"/>
    <n v="0"/>
    <n v="0"/>
    <n v="0"/>
    <n v="0"/>
    <n v="0"/>
    <n v="0"/>
    <n v="0"/>
  </r>
  <r>
    <s v="T162"/>
    <s v="Randolph"/>
    <s v="T162"/>
    <s v="Randolph"/>
    <s v="T162T162"/>
    <s v="Orange"/>
    <x v="24"/>
    <n v="0"/>
    <n v="0"/>
    <n v="0"/>
    <n v="0"/>
    <n v="0"/>
    <n v="0"/>
    <n v="0"/>
  </r>
  <r>
    <s v="T024"/>
    <s v="Braintree"/>
    <s v="U059"/>
    <s v="Orange Southwest USD #059"/>
    <s v="U059T024"/>
    <s v="Orange"/>
    <x v="24"/>
    <n v="143.94999999999999"/>
    <n v="146.1"/>
    <n v="160"/>
    <n v="173.9"/>
    <n v="187.8"/>
    <n v="201.70000000000002"/>
    <n v="215.60000000000002"/>
  </r>
  <r>
    <s v="T032"/>
    <s v="Brookfield"/>
    <s v="U059"/>
    <s v="Orange Southwest USD #059"/>
    <s v="U059T032"/>
    <s v="Orange"/>
    <x v="24"/>
    <n v="133.69999999999999"/>
    <n v="126.53"/>
    <n v="129.46"/>
    <n v="132.39000000000001"/>
    <n v="135.32000000000002"/>
    <n v="138.25000000000003"/>
    <n v="141.18000000000004"/>
  </r>
  <r>
    <s v="T162"/>
    <s v="Randolph"/>
    <s v="U059"/>
    <s v="Orange Southwest USD #059"/>
    <s v="U059T162"/>
    <s v="Orange"/>
    <x v="24"/>
    <n v="567.08999999999992"/>
    <n v="556.67999999999995"/>
    <n v="574.52"/>
    <n v="592.36"/>
    <n v="610.20000000000005"/>
    <n v="628.04000000000008"/>
    <n v="645.88000000000011"/>
  </r>
  <r>
    <s v="U059"/>
    <s v="Orange Southwest USD"/>
    <s v="U059"/>
    <s v="Orange Southwest USD #059"/>
    <s v="U059U059"/>
    <s v="Orange"/>
    <x v="24"/>
    <n v="0"/>
    <n v="0"/>
    <n v="0"/>
    <n v="0"/>
    <n v="0"/>
    <n v="0"/>
    <n v="0"/>
  </r>
  <r>
    <s v="T020"/>
    <s v="Bethel"/>
    <s v="T020"/>
    <s v="Bethel"/>
    <s v="T020T020"/>
    <s v="Windsor"/>
    <x v="25"/>
    <n v="0"/>
    <n v="0"/>
    <n v="0"/>
    <n v="0"/>
    <n v="0"/>
    <n v="0"/>
    <n v="0"/>
  </r>
  <r>
    <s v="T046"/>
    <s v="Chelsea"/>
    <s v="T046"/>
    <s v="Chelsea"/>
    <s v="T046T046"/>
    <s v="Orange"/>
    <x v="25"/>
    <n v="0"/>
    <n v="0"/>
    <n v="0"/>
    <n v="0"/>
    <n v="0"/>
    <n v="0"/>
    <n v="0"/>
  </r>
  <r>
    <s v="T085"/>
    <s v="Granville"/>
    <s v="T085"/>
    <s v="Granville"/>
    <s v="T085T085"/>
    <s v="Addison"/>
    <x v="25"/>
    <n v="0"/>
    <n v="0"/>
    <n v="0"/>
    <n v="0"/>
    <n v="0"/>
    <n v="0"/>
    <n v="0"/>
  </r>
  <r>
    <s v="T091"/>
    <s v="Hancock"/>
    <s v="T091"/>
    <s v="Hancock"/>
    <s v="T091T091"/>
    <s v="Addison"/>
    <x v="25"/>
    <n v="0"/>
    <n v="0"/>
    <n v="0"/>
    <n v="0"/>
    <n v="0"/>
    <n v="0"/>
    <n v="0"/>
  </r>
  <r>
    <s v="T168"/>
    <s v="Rochester"/>
    <s v="T168"/>
    <s v="Rochester"/>
    <s v="T168T168"/>
    <s v="Windsor"/>
    <x v="25"/>
    <n v="0"/>
    <n v="0"/>
    <n v="0"/>
    <n v="0"/>
    <n v="0"/>
    <n v="0"/>
    <n v="0"/>
  </r>
  <r>
    <s v="T171"/>
    <s v="Royalton"/>
    <s v="T171"/>
    <s v="Royalton"/>
    <s v="T171T171"/>
    <s v="Windsor"/>
    <x v="25"/>
    <n v="0"/>
    <n v="0"/>
    <n v="0"/>
    <n v="0"/>
    <n v="0"/>
    <n v="0"/>
    <n v="0"/>
  </r>
  <r>
    <s v="T184"/>
    <s v="Sharon"/>
    <s v="T184"/>
    <s v="Sharon"/>
    <s v="T184T184"/>
    <s v="Windsor"/>
    <x v="25"/>
    <n v="253.75"/>
    <n v="270.7"/>
    <n v="287.65000000000003"/>
    <n v="304.60000000000008"/>
    <n v="321.55000000000013"/>
    <n v="338.50000000000017"/>
    <n v="355.45000000000022"/>
  </r>
  <r>
    <s v="T197"/>
    <s v="Stockbridge"/>
    <s v="T197"/>
    <s v="Stockbridge"/>
    <s v="T197T197"/>
    <s v="Windsor"/>
    <x v="25"/>
    <n v="0"/>
    <n v="0"/>
    <n v="0"/>
    <n v="0"/>
    <n v="0"/>
    <n v="0"/>
    <n v="0"/>
  </r>
  <r>
    <s v="T199"/>
    <s v="Strafford"/>
    <s v="T199"/>
    <s v="Strafford"/>
    <s v="T199T199"/>
    <s v="Orange"/>
    <x v="25"/>
    <n v="182.55"/>
    <n v="169"/>
    <n v="155.44999999999999"/>
    <n v="141.89999999999998"/>
    <n v="128.34999999999997"/>
    <n v="114.79999999999995"/>
    <n v="101.24999999999994"/>
  </r>
  <r>
    <s v="T210"/>
    <s v="Tunbridge"/>
    <s v="T210"/>
    <s v="Tunbridge"/>
    <s v="T210T210"/>
    <s v="Orange"/>
    <x v="25"/>
    <n v="0"/>
    <n v="0"/>
    <n v="0"/>
    <n v="0"/>
    <n v="0"/>
    <n v="0"/>
    <n v="0"/>
  </r>
  <r>
    <s v="T020"/>
    <s v="Bethel"/>
    <s v="U079"/>
    <s v="Bethel"/>
    <s v="U079T020"/>
    <s v="Windsor"/>
    <x v="25"/>
    <n v="266.69000000000005"/>
    <n v="251.69"/>
    <n v="236.69"/>
    <n v="221.69"/>
    <n v="206.69"/>
    <n v="191.69"/>
    <n v="176.69"/>
  </r>
  <r>
    <s v="T171"/>
    <s v="Royalton"/>
    <s v="U079"/>
    <s v="Royalton"/>
    <s v="U079T171"/>
    <s v="Windsor"/>
    <x v="25"/>
    <n v="350.54999999999995"/>
    <n v="335.05000000000007"/>
    <n v="319.55000000000018"/>
    <n v="304.0500000000003"/>
    <n v="288.55000000000041"/>
    <n v="273.05000000000052"/>
    <n v="257.55000000000064"/>
  </r>
  <r>
    <s v="U079"/>
    <s v="White River USD"/>
    <s v="U079"/>
    <s v="White River Unified District"/>
    <s v="U079U079"/>
    <s v="Windsor"/>
    <x v="25"/>
    <n v="0"/>
    <n v="0"/>
    <n v="0"/>
    <n v="0"/>
    <n v="0"/>
    <n v="0"/>
    <n v="0"/>
  </r>
  <r>
    <s v="T085"/>
    <s v="Granville"/>
    <s v="U080"/>
    <s v="Granville"/>
    <s v="U080T085"/>
    <s v="Addison"/>
    <x v="25"/>
    <n v="46"/>
    <n v="47"/>
    <n v="48"/>
    <n v="49"/>
    <n v="50"/>
    <n v="51"/>
    <n v="52"/>
  </r>
  <r>
    <s v="T091"/>
    <s v="Hancock"/>
    <s v="U080"/>
    <s v="Hancock"/>
    <s v="U080T091"/>
    <s v="Addison"/>
    <x v="25"/>
    <n v="49.85"/>
    <n v="54.6"/>
    <n v="59.350000000000009"/>
    <n v="64.100000000000023"/>
    <n v="68.850000000000023"/>
    <n v="73.600000000000023"/>
    <n v="78.350000000000023"/>
  </r>
  <r>
    <s v="U080"/>
    <s v="Granville-Hancock USD"/>
    <s v="U080"/>
    <s v="Granville-Hancock Unified District"/>
    <s v="U080U080"/>
    <s v="Addison"/>
    <x v="25"/>
    <n v="0"/>
    <n v="0"/>
    <n v="0"/>
    <n v="0"/>
    <n v="0"/>
    <n v="0"/>
    <n v="0"/>
  </r>
  <r>
    <s v="T168"/>
    <s v="Rochester"/>
    <s v="U081"/>
    <s v="Rochester"/>
    <s v="U081T168"/>
    <s v="Addison"/>
    <x v="25"/>
    <n v="97.55"/>
    <n v="84.460000000000008"/>
    <n v="110.5"/>
    <n v="136.54"/>
    <n v="162.57999999999998"/>
    <n v="188.61999999999998"/>
    <n v="214.65999999999997"/>
  </r>
  <r>
    <s v="T197"/>
    <s v="Stockbridge"/>
    <s v="U081"/>
    <s v="Stockbridge"/>
    <s v="U081T197"/>
    <s v="Addison"/>
    <x v="25"/>
    <n v="89"/>
    <n v="85.45"/>
    <n v="81.899999999999991"/>
    <n v="78.34999999999998"/>
    <n v="74.799999999999969"/>
    <n v="71.249999999999957"/>
    <n v="67.699999999999946"/>
  </r>
  <r>
    <s v="U081"/>
    <s v="Rochester-Stockbridge USD"/>
    <s v="U081"/>
    <s v="Rochester-Stockbridge Unified School District"/>
    <s v="U081U081"/>
    <s v="Addison"/>
    <x v="25"/>
    <n v="0"/>
    <n v="0"/>
    <n v="0"/>
    <n v="0"/>
    <n v="0"/>
    <n v="0"/>
    <n v="0"/>
  </r>
  <r>
    <s v="T046"/>
    <s v="Chelsea"/>
    <s v="U082"/>
    <s v="Chelsea"/>
    <s v="U082T046"/>
    <s v="Windsor"/>
    <x v="25"/>
    <n v="183.65"/>
    <n v="181.17000000000002"/>
    <n v="178.69000000000003"/>
    <n v="176.21000000000004"/>
    <n v="173.73000000000005"/>
    <n v="171.25000000000006"/>
    <n v="168.77000000000007"/>
  </r>
  <r>
    <s v="T210"/>
    <s v="Tunbridge"/>
    <s v="U082"/>
    <s v="Tunbridge"/>
    <s v="U082T210"/>
    <s v="Windsor"/>
    <x v="25"/>
    <n v="184"/>
    <n v="188.7"/>
    <n v="193.39999999999998"/>
    <n v="198.09999999999997"/>
    <n v="202.79999999999995"/>
    <n v="207.49999999999994"/>
    <n v="212.19999999999993"/>
  </r>
  <r>
    <s v="U082"/>
    <s v="First Branch USD"/>
    <s v="U082"/>
    <s v="First Branch Unified School District"/>
    <s v="U082U082"/>
    <s v="Windsor"/>
    <x v="25"/>
    <n v="0"/>
    <n v="0"/>
    <n v="0"/>
    <n v="0"/>
    <n v="0"/>
    <n v="0"/>
    <n v="0"/>
  </r>
  <r>
    <s v="T030"/>
    <s v="Brighton"/>
    <s v="T030"/>
    <s v="Brighton"/>
    <s v="T030T030"/>
    <s v="Essex"/>
    <x v="26"/>
    <n v="103.55"/>
    <n v="88.54"/>
    <n v="98"/>
    <n v="107.46"/>
    <n v="116.91999999999999"/>
    <n v="126.37999999999998"/>
    <n v="135.83999999999997"/>
  </r>
  <r>
    <s v="T044"/>
    <s v="Charleston"/>
    <s v="T044"/>
    <s v="Charleston"/>
    <s v="T044T044"/>
    <s v="Orleans"/>
    <x v="26"/>
    <n v="104.05"/>
    <n v="111.95"/>
    <n v="102.18"/>
    <n v="92.410000000000011"/>
    <n v="82.640000000000015"/>
    <n v="72.870000000000019"/>
    <n v="63.100000000000023"/>
  </r>
  <r>
    <s v="T054"/>
    <s v="Coventry"/>
    <s v="T054"/>
    <s v="Coventry"/>
    <s v="T054T054"/>
    <s v="Orleans"/>
    <x v="26"/>
    <n v="173.78"/>
    <n v="176.65"/>
    <n v="190.35"/>
    <n v="204.04999999999998"/>
    <n v="217.74999999999997"/>
    <n v="231.44999999999996"/>
    <n v="245.14999999999995"/>
  </r>
  <r>
    <s v="T058"/>
    <s v="Derby"/>
    <s v="T058"/>
    <s v="Derby"/>
    <s v="T058T058"/>
    <s v="Orleans"/>
    <x v="26"/>
    <n v="389.07"/>
    <n v="410.17999999999995"/>
    <n v="411.8"/>
    <n v="413.42000000000007"/>
    <n v="415.04000000000013"/>
    <n v="416.6600000000002"/>
    <n v="418.28000000000026"/>
  </r>
  <r>
    <s v="T097"/>
    <s v="Holland"/>
    <s v="T097"/>
    <s v="Holland"/>
    <s v="T097T097"/>
    <s v="Orleans"/>
    <x v="26"/>
    <n v="42.15"/>
    <n v="37.6"/>
    <n v="42.08"/>
    <n v="46.559999999999995"/>
    <n v="51.039999999999992"/>
    <n v="55.519999999999989"/>
    <n v="59.999999999999986"/>
  </r>
  <r>
    <s v="T105"/>
    <s v="Jay"/>
    <s v="T105"/>
    <s v="Jay"/>
    <s v="T105T105"/>
    <s v="Orleans"/>
    <x v="26"/>
    <n v="48.85"/>
    <n v="54.2"/>
    <n v="57.68"/>
    <n v="61.16"/>
    <n v="64.639999999999986"/>
    <n v="68.119999999999976"/>
    <n v="71.599999999999966"/>
  </r>
  <r>
    <s v="T114"/>
    <s v="Lowell"/>
    <s v="T114"/>
    <s v="Lowell"/>
    <s v="T114T114"/>
    <s v="Orleans"/>
    <x v="26"/>
    <n v="105.78"/>
    <n v="106"/>
    <n v="112.35"/>
    <n v="118.69999999999999"/>
    <n v="125.04999999999998"/>
    <n v="131.39999999999998"/>
    <n v="137.74999999999997"/>
  </r>
  <r>
    <s v="T131"/>
    <s v="Morgan"/>
    <s v="T131"/>
    <s v="Morgan"/>
    <s v="T131T131"/>
    <s v="Orleans"/>
    <x v="26"/>
    <n v="39.200000000000003"/>
    <n v="40.090000000000003"/>
    <n v="42.75"/>
    <n v="45.41"/>
    <n v="48.069999999999993"/>
    <n v="50.72999999999999"/>
    <n v="53.389999999999986"/>
  </r>
  <r>
    <s v="T139"/>
    <s v="Newport City"/>
    <s v="T139"/>
    <s v="Newport City"/>
    <s v="T139T139"/>
    <s v="Orleans"/>
    <x v="26"/>
    <n v="360.74"/>
    <n v="383.03000000000003"/>
    <n v="368.42"/>
    <n v="353.81"/>
    <n v="339.2"/>
    <n v="324.58999999999997"/>
    <n v="309.97999999999996"/>
  </r>
  <r>
    <s v="T140"/>
    <s v="Newport Town"/>
    <s v="T140"/>
    <s v="Newport Town"/>
    <s v="T140T140"/>
    <s v="Orleans"/>
    <x v="26"/>
    <n v="140.78"/>
    <n v="138.35"/>
    <n v="184.9"/>
    <n v="231.45000000000002"/>
    <n v="278"/>
    <n v="324.55"/>
    <n v="371.1"/>
  </r>
  <r>
    <s v="T209"/>
    <s v="Troy"/>
    <s v="T209"/>
    <s v="Troy"/>
    <s v="T209T209"/>
    <s v="Orleans"/>
    <x v="26"/>
    <n v="188.5"/>
    <n v="159.25"/>
    <n v="172"/>
    <n v="184.75"/>
    <n v="197.5"/>
    <n v="210.25"/>
    <n v="223"/>
  </r>
  <r>
    <s v="T231"/>
    <s v="Westfield"/>
    <s v="T231"/>
    <s v="Westfield"/>
    <s v="T231T231"/>
    <s v="Orleans"/>
    <x v="26"/>
    <n v="44"/>
    <n v="38.75"/>
    <n v="30"/>
    <n v="21.25"/>
    <n v="12.5"/>
    <n v="3.75"/>
    <n v="0"/>
  </r>
  <r>
    <s v="T258"/>
    <s v="Ferdinand"/>
    <s v="T258"/>
    <s v="Ferdinand"/>
    <s v="T258T258"/>
    <s v="Essex"/>
    <x v="26"/>
    <n v="1"/>
    <n v="1"/>
    <n v="1"/>
    <n v="1"/>
    <n v="1"/>
    <n v="1"/>
    <n v="1"/>
  </r>
  <r>
    <s v="T058"/>
    <s v="Derby"/>
    <s v="U022A"/>
    <s v="North Country Jr UHSD #22"/>
    <s v="U022AT058"/>
    <s v="Orleans"/>
    <x v="26"/>
    <n v="85.039999999999992"/>
    <n v="77"/>
    <n v="93"/>
    <n v="109"/>
    <n v="125"/>
    <n v="141"/>
    <n v="157"/>
  </r>
  <r>
    <s v="T097"/>
    <s v="Holland"/>
    <s v="U022A"/>
    <s v="North Country Jr UHSD #22"/>
    <s v="U022AT097"/>
    <s v="Orleans"/>
    <x v="26"/>
    <n v="15"/>
    <n v="10"/>
    <n v="10"/>
    <n v="10"/>
    <n v="10"/>
    <n v="10"/>
    <n v="10"/>
  </r>
  <r>
    <s v="T105"/>
    <s v="Jay"/>
    <s v="U022A"/>
    <s v="North Country Jr UHSD #22"/>
    <s v="U022AT105"/>
    <s v="Orleans"/>
    <x v="26"/>
    <n v="22"/>
    <n v="17"/>
    <n v="14"/>
    <n v="11"/>
    <n v="8"/>
    <n v="5"/>
    <n v="2"/>
  </r>
  <r>
    <s v="T131"/>
    <s v="Morgan"/>
    <s v="U022A"/>
    <s v="North Country Jr UHSD #22"/>
    <s v="U022AT131"/>
    <s v="Orleans"/>
    <x v="26"/>
    <n v="6"/>
    <n v="10.4"/>
    <n v="12"/>
    <n v="13.6"/>
    <n v="15.2"/>
    <n v="16.799999999999997"/>
    <n v="18.399999999999999"/>
  </r>
  <r>
    <s v="T139"/>
    <s v="Newport City"/>
    <s v="U022A"/>
    <s v="North Country Jr UHSD #22"/>
    <s v="U022AT139"/>
    <s v="Orleans"/>
    <x v="26"/>
    <n v="90"/>
    <n v="81.86"/>
    <n v="89.55"/>
    <n v="97.24"/>
    <n v="104.92999999999999"/>
    <n v="112.61999999999999"/>
    <n v="120.30999999999999"/>
  </r>
  <r>
    <s v="T231"/>
    <s v="Westfield"/>
    <s v="U022A"/>
    <s v="North Country Jr UHSD #22"/>
    <s v="U022AT231"/>
    <s v="Orleans"/>
    <x v="26"/>
    <n v="0"/>
    <n v="0"/>
    <n v="7"/>
    <n v="14"/>
    <n v="21"/>
    <n v="28"/>
    <n v="35"/>
  </r>
  <r>
    <s v="U022A"/>
    <s v="North Country Jr UHSD"/>
    <s v="U022A"/>
    <s v="North Country Jr UHSD"/>
    <s v="U022AU022A"/>
    <s v="Orleans"/>
    <x v="26"/>
    <n v="0"/>
    <n v="0"/>
    <n v="0"/>
    <n v="0"/>
    <n v="0"/>
    <n v="0"/>
    <n v="0"/>
  </r>
  <r>
    <s v="T030"/>
    <s v="Brighton"/>
    <s v="U022B"/>
    <s v="North Country Sr UHSD #22"/>
    <s v="U022BT030"/>
    <s v="Essex"/>
    <x v="26"/>
    <n v="37.9"/>
    <n v="31.229999999999997"/>
    <n v="27.25"/>
    <n v="23.270000000000003"/>
    <n v="19.290000000000006"/>
    <n v="15.310000000000009"/>
    <n v="11.330000000000013"/>
  </r>
  <r>
    <s v="T044"/>
    <s v="Charleston"/>
    <s v="U022B"/>
    <s v="North Country Sr UHSD #22"/>
    <s v="U022BT044"/>
    <s v="Orleans"/>
    <x v="26"/>
    <n v="31"/>
    <n v="31.87"/>
    <n v="35"/>
    <n v="38.129999999999995"/>
    <n v="41.259999999999991"/>
    <n v="44.389999999999986"/>
    <n v="47.519999999999982"/>
  </r>
  <r>
    <s v="T058"/>
    <s v="Derby"/>
    <s v="U022B"/>
    <s v="North Country Sr UHSD #22"/>
    <s v="U022BT058"/>
    <s v="Orleans"/>
    <x v="26"/>
    <n v="186.36"/>
    <n v="172.64"/>
    <n v="173"/>
    <n v="173.36"/>
    <n v="173.72000000000003"/>
    <n v="174.08000000000004"/>
    <n v="174.44000000000005"/>
  </r>
  <r>
    <s v="T097"/>
    <s v="Holland"/>
    <s v="U022B"/>
    <s v="North Country Sr UHSD #22"/>
    <s v="U022BT097"/>
    <s v="Orleans"/>
    <x v="26"/>
    <n v="40.159999999999997"/>
    <n v="41.62"/>
    <n v="34.85"/>
    <n v="28.080000000000005"/>
    <n v="21.310000000000009"/>
    <n v="14.540000000000013"/>
    <n v="7.7700000000000173"/>
  </r>
  <r>
    <s v="T105"/>
    <s v="Jay"/>
    <s v="U022B"/>
    <s v="North Country Sr UHSD #22"/>
    <s v="U022BT105"/>
    <s v="Orleans"/>
    <x v="26"/>
    <n v="31.119999999999997"/>
    <n v="32.76"/>
    <n v="34"/>
    <n v="35.24"/>
    <n v="36.480000000000004"/>
    <n v="37.720000000000006"/>
    <n v="38.960000000000008"/>
  </r>
  <r>
    <s v="T114"/>
    <s v="Lowell"/>
    <s v="U022B"/>
    <s v="North Country Sr UHSD #22"/>
    <s v="U022BT114"/>
    <s v="Orleans"/>
    <x v="26"/>
    <n v="43.18"/>
    <n v="41.45"/>
    <n v="43.31"/>
    <n v="45.17"/>
    <n v="47.03"/>
    <n v="48.89"/>
    <n v="50.75"/>
  </r>
  <r>
    <s v="T131"/>
    <s v="Morgan"/>
    <s v="U022B"/>
    <s v="North Country Sr UHSD #22"/>
    <s v="U022BT131"/>
    <s v="Orleans"/>
    <x v="26"/>
    <n v="25.71"/>
    <n v="22"/>
    <n v="18.5"/>
    <n v="15"/>
    <n v="11.5"/>
    <n v="8"/>
    <n v="4.5"/>
  </r>
  <r>
    <s v="T139"/>
    <s v="Newport City"/>
    <s v="U022B"/>
    <s v="North Country Sr UHSD #22"/>
    <s v="U022BT139"/>
    <s v="Orleans"/>
    <x v="26"/>
    <n v="150.44999999999999"/>
    <n v="152.88999999999999"/>
    <n v="162.75"/>
    <n v="172.61"/>
    <n v="182.47000000000003"/>
    <n v="192.33000000000004"/>
    <n v="202.19000000000005"/>
  </r>
  <r>
    <s v="T140"/>
    <s v="Newport Town"/>
    <s v="U022B"/>
    <s v="North Country Sr UHSD #22"/>
    <s v="U022BT140"/>
    <s v="Orleans"/>
    <x v="26"/>
    <n v="68.070000000000007"/>
    <n v="67.759999999999991"/>
    <n v="85"/>
    <n v="102.24000000000001"/>
    <n v="119.48000000000002"/>
    <n v="136.72000000000003"/>
    <n v="153.96000000000004"/>
  </r>
  <r>
    <s v="T209"/>
    <s v="Troy"/>
    <s v="U022B"/>
    <s v="North Country Sr UHSD #22"/>
    <s v="U022BT209"/>
    <s v="Orleans"/>
    <x v="26"/>
    <n v="73.09"/>
    <n v="71.959999999999994"/>
    <n v="70"/>
    <n v="68.040000000000006"/>
    <n v="66.080000000000013"/>
    <n v="64.120000000000019"/>
    <n v="62.160000000000025"/>
  </r>
  <r>
    <s v="T231"/>
    <s v="Westfield"/>
    <s v="U022B"/>
    <s v="North Country Sr UHSD #22"/>
    <s v="U022BT231"/>
    <s v="Orleans"/>
    <x v="26"/>
    <n v="19.8"/>
    <n v="20"/>
    <n v="21"/>
    <n v="22"/>
    <n v="23"/>
    <n v="24"/>
    <n v="25"/>
  </r>
  <r>
    <s v="U022B"/>
    <s v="North Country Sr UHSD"/>
    <s v="U022B"/>
    <s v="North Country Sr UHSD"/>
    <s v="U022BU022B"/>
    <s v="Orleans"/>
    <x v="26"/>
    <n v="0"/>
    <n v="0"/>
    <n v="0"/>
    <n v="0"/>
    <n v="0"/>
    <n v="0"/>
    <n v="0"/>
  </r>
  <r>
    <s v="T019"/>
    <s v="Berlin"/>
    <s v="T019"/>
    <s v="Berlin"/>
    <s v="T019T019"/>
    <s v="Washington"/>
    <x v="27"/>
    <n v="0"/>
    <n v="0"/>
    <n v="0"/>
    <n v="0"/>
    <n v="0"/>
    <n v="0"/>
    <n v="0"/>
  </r>
  <r>
    <s v="T039"/>
    <s v="Calais"/>
    <s v="T039"/>
    <s v="Calais"/>
    <s v="T039T039"/>
    <s v="Washington"/>
    <x v="27"/>
    <n v="0"/>
    <n v="0"/>
    <n v="0"/>
    <n v="0"/>
    <n v="0"/>
    <n v="0"/>
    <n v="0"/>
  </r>
  <r>
    <s v="T065"/>
    <s v="East Montpelier"/>
    <s v="T065"/>
    <s v="East Montpelier"/>
    <s v="T065T065"/>
    <s v="Washington"/>
    <x v="27"/>
    <n v="0"/>
    <n v="0"/>
    <n v="0"/>
    <n v="0"/>
    <n v="0"/>
    <n v="0"/>
    <n v="0"/>
  </r>
  <r>
    <s v="T124"/>
    <s v="Middlesex"/>
    <s v="T124"/>
    <s v="Middlesex"/>
    <s v="T124T124"/>
    <s v="Washington"/>
    <x v="27"/>
    <n v="0"/>
    <n v="0"/>
    <n v="0"/>
    <n v="0"/>
    <n v="0"/>
    <n v="0"/>
    <n v="0"/>
  </r>
  <r>
    <s v="T254"/>
    <s v="Worcester"/>
    <s v="T254"/>
    <s v="Worcester"/>
    <s v="T254T254"/>
    <s v="Washington"/>
    <x v="27"/>
    <n v="0"/>
    <n v="0"/>
    <n v="0"/>
    <n v="0"/>
    <n v="0"/>
    <n v="0"/>
    <n v="0"/>
  </r>
  <r>
    <s v="T019"/>
    <s v="Berlin"/>
    <s v="U092"/>
    <s v="Washington Central Unified Union School District"/>
    <s v="U092T019"/>
    <s v="Washington"/>
    <x v="27"/>
    <n v="398.64"/>
    <n v="380.49"/>
    <n v="366.4"/>
    <n v="352.30999999999995"/>
    <n v="338.21999999999991"/>
    <n v="324.12999999999988"/>
    <n v="310.03999999999985"/>
  </r>
  <r>
    <s v="T039"/>
    <s v="Calais"/>
    <s v="U092"/>
    <s v="Washington Central Unified Union School District"/>
    <s v="U092T039"/>
    <s v="Washington"/>
    <x v="27"/>
    <n v="239.35"/>
    <n v="241.49"/>
    <n v="249.18"/>
    <n v="256.87"/>
    <n v="264.56"/>
    <n v="272.25"/>
    <n v="279.94"/>
  </r>
  <r>
    <s v="T065"/>
    <s v="East Montpelier"/>
    <s v="U092"/>
    <s v="Washington Central Unified Union School District"/>
    <s v="U092T065"/>
    <s v="Washington"/>
    <x v="27"/>
    <n v="422.36"/>
    <n v="418.22"/>
    <n v="420.77"/>
    <n v="423.31999999999994"/>
    <n v="425.86999999999989"/>
    <n v="428.41999999999985"/>
    <n v="430.9699999999998"/>
  </r>
  <r>
    <s v="T124"/>
    <s v="Middlesex"/>
    <s v="U092"/>
    <s v="Washington Central Unified Union School District"/>
    <s v="U092T124"/>
    <s v="Washington"/>
    <x v="27"/>
    <n v="313.05"/>
    <n v="309.26"/>
    <n v="305.48"/>
    <n v="301.70000000000005"/>
    <n v="297.92000000000007"/>
    <n v="294.1400000000001"/>
    <n v="290.36000000000013"/>
  </r>
  <r>
    <s v="T254"/>
    <s v="Worcester"/>
    <s v="U092"/>
    <s v="Washington Central Unified Union School District"/>
    <s v="U092T254"/>
    <s v="Washington"/>
    <x v="27"/>
    <n v="142.12"/>
    <n v="141.35999999999999"/>
    <n v="139.82"/>
    <n v="138.28"/>
    <n v="136.74"/>
    <n v="135.20000000000002"/>
    <n v="133.66000000000003"/>
  </r>
  <r>
    <s v="U092"/>
    <s v="Washington Central USD"/>
    <s v="U092"/>
    <s v="Washington Central Unified Union School District"/>
    <s v="U092U092"/>
    <s v="Washington"/>
    <x v="27"/>
    <n v="0"/>
    <n v="0"/>
    <n v="0"/>
    <n v="0"/>
    <n v="0"/>
    <n v="0"/>
    <n v="0"/>
  </r>
  <r>
    <s v="T049"/>
    <s v="Clarendon"/>
    <s v="T049"/>
    <s v="Clarendon"/>
    <s v="T049T049"/>
    <s v="Rutland"/>
    <x v="28"/>
    <n v="0"/>
    <n v="0"/>
    <n v="0"/>
    <n v="0"/>
    <n v="0"/>
    <n v="0"/>
    <n v="0"/>
  </r>
  <r>
    <s v="T190"/>
    <s v="Shrewsbury"/>
    <s v="T190"/>
    <s v="Shrewsbury"/>
    <s v="T190T190"/>
    <s v="Rutland"/>
    <x v="28"/>
    <n v="0"/>
    <n v="0"/>
    <n v="0"/>
    <n v="0"/>
    <n v="0"/>
    <n v="0"/>
    <n v="0"/>
  </r>
  <r>
    <s v="T206"/>
    <s v="Tinmouth"/>
    <s v="T206"/>
    <s v="Tinmouth"/>
    <s v="T206T206"/>
    <s v="Rutland"/>
    <x v="28"/>
    <n v="0"/>
    <n v="0"/>
    <n v="0"/>
    <n v="0"/>
    <n v="0"/>
    <n v="0"/>
    <n v="0"/>
  </r>
  <r>
    <s v="T219"/>
    <s v="Wallingford"/>
    <s v="T219"/>
    <s v="Wallingford"/>
    <s v="T219T219"/>
    <s v="Rutland"/>
    <x v="28"/>
    <n v="0"/>
    <n v="0"/>
    <n v="0"/>
    <n v="0"/>
    <n v="0"/>
    <n v="0"/>
    <n v="0"/>
  </r>
  <r>
    <s v="T049"/>
    <s v="Clarendon"/>
    <s v="U052"/>
    <s v="Mill River USD #52"/>
    <s v="U052T049"/>
    <s v="Rutland"/>
    <x v="28"/>
    <n v="328"/>
    <n v="298"/>
    <n v="284.83"/>
    <n v="271.65999999999997"/>
    <n v="258.48999999999995"/>
    <n v="245.31999999999994"/>
    <n v="232.14999999999992"/>
  </r>
  <r>
    <s v="T190"/>
    <s v="Shrewsbury"/>
    <s v="U052"/>
    <s v="Mill River USD #52"/>
    <s v="U052T190"/>
    <s v="Rutland"/>
    <x v="28"/>
    <n v="122.36"/>
    <n v="123.12"/>
    <n v="121"/>
    <n v="118.88"/>
    <n v="116.75999999999999"/>
    <n v="114.63999999999999"/>
    <n v="112.51999999999998"/>
  </r>
  <r>
    <s v="T206"/>
    <s v="Tinmouth"/>
    <s v="U052"/>
    <s v="Mill River USD #52"/>
    <s v="U052T206"/>
    <s v="Rutland"/>
    <x v="28"/>
    <n v="80.97"/>
    <n v="91.9"/>
    <n v="104.14"/>
    <n v="116.38"/>
    <n v="128.62"/>
    <n v="140.86000000000001"/>
    <n v="153.10000000000002"/>
  </r>
  <r>
    <s v="T219"/>
    <s v="Wallingford"/>
    <s v="U052"/>
    <s v="Mill River USD #52"/>
    <s v="U052T219"/>
    <s v="Rutland"/>
    <x v="28"/>
    <n v="269.84000000000003"/>
    <n v="278.69"/>
    <n v="262.19"/>
    <n v="245.69"/>
    <n v="229.19"/>
    <n v="212.69"/>
    <n v="196.19"/>
  </r>
  <r>
    <s v="U052"/>
    <s v="Mill River USD"/>
    <s v="U052"/>
    <s v="Mill River USD"/>
    <s v="U052U052"/>
    <s v="Rutland"/>
    <x v="28"/>
    <n v="0"/>
    <n v="0"/>
    <n v="0"/>
    <n v="0"/>
    <n v="0"/>
    <n v="0"/>
    <n v="0"/>
  </r>
  <r>
    <s v="T002"/>
    <s v="Albany"/>
    <s v="T002"/>
    <s v="Albany"/>
    <s v="T002T002"/>
    <s v="Orleans"/>
    <x v="29"/>
    <n v="0"/>
    <n v="0"/>
    <n v="0"/>
    <n v="0"/>
    <n v="0"/>
    <n v="0"/>
    <n v="0"/>
  </r>
  <r>
    <s v="T013"/>
    <s v="Barton ID"/>
    <s v="T013"/>
    <s v="Barton Id"/>
    <s v="T013T013"/>
    <s v="Orleans"/>
    <x v="29"/>
    <n v="0"/>
    <n v="0"/>
    <n v="0"/>
    <n v="0"/>
    <n v="0"/>
    <n v="0"/>
    <n v="0"/>
  </r>
  <r>
    <s v="T034"/>
    <s v="Brownington"/>
    <s v="T034"/>
    <s v="Brownington"/>
    <s v="T034T034"/>
    <s v="Orleans"/>
    <x v="29"/>
    <n v="0"/>
    <n v="0"/>
    <n v="0"/>
    <n v="0"/>
    <n v="0"/>
    <n v="0"/>
    <n v="0"/>
  </r>
  <r>
    <s v="T080"/>
    <s v="Glover"/>
    <s v="T080"/>
    <s v="Glover"/>
    <s v="T080T080"/>
    <s v="Orleans"/>
    <x v="29"/>
    <n v="0"/>
    <n v="0"/>
    <n v="0"/>
    <n v="0"/>
    <n v="0"/>
    <n v="0"/>
    <n v="0"/>
  </r>
  <r>
    <s v="T102"/>
    <s v="Irasburg"/>
    <s v="T102"/>
    <s v="Irasburg"/>
    <s v="T102T102"/>
    <s v="Orleans"/>
    <x v="29"/>
    <n v="0"/>
    <n v="0"/>
    <n v="0"/>
    <n v="0"/>
    <n v="0"/>
    <n v="0"/>
    <n v="0"/>
  </r>
  <r>
    <s v="T147"/>
    <s v="Orleans ID"/>
    <s v="T147"/>
    <s v="Orleans ID"/>
    <s v="T147T147"/>
    <s v="Orleans"/>
    <x v="29"/>
    <n v="0"/>
    <n v="0"/>
    <n v="0"/>
    <n v="0"/>
    <n v="0"/>
    <n v="0"/>
    <n v="0"/>
  </r>
  <r>
    <s v="T235"/>
    <s v="Westmore"/>
    <s v="T235"/>
    <s v="Westmore"/>
    <s v="T235T235"/>
    <s v="Orleans"/>
    <x v="29"/>
    <n v="27"/>
    <n v="30"/>
    <n v="23"/>
    <n v="16"/>
    <n v="9"/>
    <n v="2"/>
    <n v="0"/>
  </r>
  <r>
    <s v="T002"/>
    <s v="Albany"/>
    <s v="U024"/>
    <s v="Lake Region UHSD #24"/>
    <s v="U024T002"/>
    <s v="Orleans"/>
    <x v="29"/>
    <n v="39.090000000000003"/>
    <n v="36"/>
    <n v="33"/>
    <n v="30"/>
    <n v="27"/>
    <n v="24"/>
    <n v="21"/>
  </r>
  <r>
    <s v="T013"/>
    <s v="Barton ID"/>
    <s v="U024"/>
    <s v="Lake Region UHSD #24"/>
    <s v="U024T013"/>
    <s v="Orleans"/>
    <x v="29"/>
    <n v="86.7"/>
    <n v="85.85"/>
    <n v="79.349999999999994"/>
    <n v="72.849999999999994"/>
    <n v="66.349999999999994"/>
    <n v="59.849999999999994"/>
    <n v="53.349999999999994"/>
  </r>
  <r>
    <s v="T034"/>
    <s v="Brownington"/>
    <s v="U024"/>
    <s v="Lake Region UHSD #24"/>
    <s v="U024T034"/>
    <s v="Orleans"/>
    <x v="29"/>
    <n v="47"/>
    <n v="46"/>
    <n v="46.65"/>
    <n v="47.3"/>
    <n v="47.949999999999996"/>
    <n v="48.599999999999994"/>
    <n v="49.249999999999993"/>
  </r>
  <r>
    <s v="T080"/>
    <s v="Glover"/>
    <s v="U024"/>
    <s v="Lake Region UHSD #24"/>
    <s v="U024T080"/>
    <s v="Orleans"/>
    <x v="29"/>
    <n v="56"/>
    <n v="55"/>
    <n v="48"/>
    <n v="41"/>
    <n v="34"/>
    <n v="27"/>
    <n v="20"/>
  </r>
  <r>
    <s v="T102"/>
    <s v="Irasburg"/>
    <s v="U024"/>
    <s v="Lake Region UHSD #24"/>
    <s v="U024T102"/>
    <s v="Orleans"/>
    <x v="29"/>
    <n v="61.9"/>
    <n v="58"/>
    <n v="57"/>
    <n v="56"/>
    <n v="55"/>
    <n v="54"/>
    <n v="53"/>
  </r>
  <r>
    <s v="T147"/>
    <s v="Orleans ID"/>
    <s v="U024"/>
    <s v="Lake Region UHSD #24"/>
    <s v="U024T147"/>
    <s v="Orleans"/>
    <x v="29"/>
    <n v="39.85"/>
    <n v="45.230000000000004"/>
    <n v="34.4"/>
    <n v="23.569999999999993"/>
    <n v="12.739999999999988"/>
    <n v="1.9099999999999824"/>
    <n v="0"/>
  </r>
  <r>
    <s v="T235"/>
    <s v="Westmore"/>
    <s v="U024"/>
    <s v="Lake Region UHSD #24"/>
    <s v="U024T235"/>
    <s v="Orleans"/>
    <x v="29"/>
    <n v="4"/>
    <n v="4"/>
    <n v="9"/>
    <n v="14"/>
    <n v="19"/>
    <n v="24"/>
    <n v="29"/>
  </r>
  <r>
    <s v="U024"/>
    <s v="Lake Region UHSD"/>
    <s v="U024"/>
    <s v="Lake Region UHSD"/>
    <s v="U024U024"/>
    <s v="Orleans"/>
    <x v="29"/>
    <n v="0"/>
    <n v="0"/>
    <n v="0"/>
    <n v="0"/>
    <n v="0"/>
    <n v="0"/>
    <n v="0"/>
  </r>
  <r>
    <s v="T002"/>
    <s v="Albany"/>
    <s v="U093"/>
    <s v="Orleans Central Union Elementary School District"/>
    <s v="U093T002"/>
    <s v="Orleans"/>
    <x v="29"/>
    <n v="77"/>
    <n v="88.86"/>
    <n v="91.68"/>
    <n v="94.500000000000014"/>
    <n v="97.320000000000022"/>
    <n v="100.14000000000003"/>
    <n v="102.96000000000004"/>
  </r>
  <r>
    <s v="T013"/>
    <s v="Barton ID"/>
    <s v="U093"/>
    <s v="Orleans Central Union Elementary School District"/>
    <s v="U093T013"/>
    <s v="Orleans"/>
    <x v="29"/>
    <n v="155.15"/>
    <n v="150.37"/>
    <n v="177.55"/>
    <n v="204.73000000000002"/>
    <n v="231.91000000000003"/>
    <n v="259.09000000000003"/>
    <n v="286.27000000000004"/>
  </r>
  <r>
    <s v="T034"/>
    <s v="Brownington"/>
    <s v="U093"/>
    <s v="Orleans Central Union Elementary School District"/>
    <s v="U093T034"/>
    <s v="Orleans"/>
    <x v="29"/>
    <n v="119"/>
    <n v="116.8"/>
    <n v="114.02"/>
    <n v="111.24"/>
    <n v="108.46"/>
    <n v="105.67999999999999"/>
    <n v="102.89999999999999"/>
  </r>
  <r>
    <s v="T080"/>
    <s v="Glover"/>
    <s v="U093"/>
    <s v="Orleans Central Union Elementary School District"/>
    <s v="U093T080"/>
    <s v="Orleans"/>
    <x v="29"/>
    <n v="124.02"/>
    <n v="120.4"/>
    <n v="117.35"/>
    <n v="114.29999999999998"/>
    <n v="111.24999999999997"/>
    <n v="108.19999999999996"/>
    <n v="105.14999999999995"/>
  </r>
  <r>
    <s v="T102"/>
    <s v="Irasburg"/>
    <s v="U093"/>
    <s v="Orleans Central Union Elementary School District"/>
    <s v="U093T102"/>
    <s v="Orleans"/>
    <x v="29"/>
    <n v="134.30000000000001"/>
    <n v="137.80000000000001"/>
    <n v="141.44999999999999"/>
    <n v="145.09999999999997"/>
    <n v="148.74999999999994"/>
    <n v="152.39999999999992"/>
    <n v="156.0499999999999"/>
  </r>
  <r>
    <s v="T147"/>
    <s v="Orleans ID"/>
    <s v="U093"/>
    <s v="Orleans Central Union Elementary School District"/>
    <s v="U093T147"/>
    <s v="Orleans"/>
    <x v="29"/>
    <n v="109.1"/>
    <n v="110"/>
    <n v="115"/>
    <n v="120"/>
    <n v="125"/>
    <n v="130"/>
    <n v="135"/>
  </r>
  <r>
    <s v="U093"/>
    <s v="Orleans Central UESD"/>
    <s v="U093"/>
    <s v="Orleans Central Union Elementary School District"/>
    <s v="U093U093"/>
    <s v="Orleans"/>
    <x v="29"/>
    <n v="0"/>
    <n v="0"/>
    <n v="0"/>
    <n v="0"/>
    <n v="0"/>
    <n v="0"/>
    <n v="0"/>
  </r>
  <r>
    <s v="T055"/>
    <s v="Craftsbury"/>
    <s v="T055"/>
    <s v="Craftsbury"/>
    <s v="T055T055"/>
    <s v="Orleans"/>
    <x v="30"/>
    <n v="151.91"/>
    <n v="154.55000000000001"/>
    <n v="155.63"/>
    <n v="156.70999999999998"/>
    <n v="157.78999999999996"/>
    <n v="158.86999999999995"/>
    <n v="159.94999999999993"/>
  </r>
  <r>
    <s v="T086"/>
    <s v="Greensboro"/>
    <s v="T086"/>
    <s v="Greensboro"/>
    <s v="T086T086"/>
    <s v="Orleans"/>
    <x v="30"/>
    <n v="0"/>
    <n v="0"/>
    <n v="0"/>
    <n v="0"/>
    <n v="0"/>
    <n v="0"/>
    <n v="0"/>
  </r>
  <r>
    <s v="T092"/>
    <s v="Hardwick"/>
    <s v="T092"/>
    <s v="Hardwick"/>
    <s v="T092T092"/>
    <s v="Caledonia"/>
    <x v="30"/>
    <n v="0"/>
    <n v="0"/>
    <n v="0"/>
    <n v="0"/>
    <n v="0"/>
    <n v="0"/>
    <n v="0"/>
  </r>
  <r>
    <s v="T195"/>
    <s v="Stannard"/>
    <s v="T195"/>
    <s v="Stannard"/>
    <s v="T195T195"/>
    <s v="Caledonia"/>
    <x v="30"/>
    <n v="25.02"/>
    <n v="16.240000000000002"/>
    <n v="10"/>
    <n v="3.759999999999998"/>
    <n v="0"/>
    <n v="0"/>
    <n v="0"/>
  </r>
  <r>
    <s v="T250"/>
    <s v="Wolcott"/>
    <s v="T250"/>
    <s v="Wolcott"/>
    <s v="T250T250"/>
    <s v="Lamoille"/>
    <x v="30"/>
    <n v="275.72000000000003"/>
    <n v="257.33999999999997"/>
    <n v="234.49999999999997"/>
    <n v="211.65999999999997"/>
    <n v="188.81999999999996"/>
    <n v="165.97999999999996"/>
    <n v="143.13999999999996"/>
  </r>
  <r>
    <s v="T251"/>
    <s v="Woodbury"/>
    <s v="T251"/>
    <s v="Woodbury"/>
    <s v="T251T251"/>
    <s v="Washington"/>
    <x v="30"/>
    <n v="0"/>
    <n v="0"/>
    <n v="0"/>
    <n v="0"/>
    <n v="0"/>
    <n v="0"/>
    <n v="0"/>
  </r>
  <r>
    <s v="T086"/>
    <s v="Greensboro"/>
    <s v="U026"/>
    <s v="Hazen UHSD #26"/>
    <s v="U026T086"/>
    <s v="Orleans"/>
    <x v="30"/>
    <n v="52"/>
    <n v="50.03"/>
    <n v="46.03"/>
    <n v="42.03"/>
    <n v="38.03"/>
    <n v="34.03"/>
    <n v="30.03"/>
  </r>
  <r>
    <s v="T092"/>
    <s v="Hardwick"/>
    <s v="U026"/>
    <s v="Hazen UHSD #26"/>
    <s v="U026T092"/>
    <s v="Caledonia"/>
    <x v="30"/>
    <n v="220.88"/>
    <n v="199.77"/>
    <n v="185.25"/>
    <n v="170.73"/>
    <n v="156.20999999999998"/>
    <n v="141.68999999999997"/>
    <n v="127.16999999999996"/>
  </r>
  <r>
    <s v="T251"/>
    <s v="Woodbury"/>
    <s v="U026"/>
    <s v="Hazen UHSD #26"/>
    <s v="U026T251"/>
    <s v="Washington"/>
    <x v="30"/>
    <n v="42.730000000000004"/>
    <n v="35.409999999999997"/>
    <n v="35"/>
    <n v="34.590000000000003"/>
    <n v="34.180000000000007"/>
    <n v="33.77000000000001"/>
    <n v="33.360000000000014"/>
  </r>
  <r>
    <s v="U026"/>
    <s v="Hazen UHSD"/>
    <s v="U026"/>
    <s v="Hazen UHSD"/>
    <s v="U026U026"/>
    <s v="Caledonia"/>
    <x v="30"/>
    <n v="0"/>
    <n v="0"/>
    <n v="0"/>
    <n v="0"/>
    <n v="0"/>
    <n v="0"/>
    <n v="0"/>
  </r>
  <r>
    <s v="T086"/>
    <s v="Greensboro"/>
    <s v="U094"/>
    <s v="Orleans Southwest Union Elementary School District"/>
    <s v="U094T086"/>
    <s v="Orleans"/>
    <x v="30"/>
    <n v="64"/>
    <n v="48.9"/>
    <n v="48.349999999999994"/>
    <n v="47.79999999999999"/>
    <n v="47.249999999999986"/>
    <n v="46.699999999999982"/>
    <n v="46.149999999999977"/>
  </r>
  <r>
    <s v="T092"/>
    <s v="Hardwick"/>
    <s v="U094"/>
    <s v="Orleans Southwest Union Elementary School District"/>
    <s v="U094T092"/>
    <s v="Caledonia"/>
    <x v="30"/>
    <n v="257.70999999999998"/>
    <n v="254.18"/>
    <n v="248.16"/>
    <n v="242.14"/>
    <n v="236.11999999999998"/>
    <n v="230.09999999999997"/>
    <n v="224.07999999999996"/>
  </r>
  <r>
    <s v="T195"/>
    <s v="Stannard"/>
    <s v="U094"/>
    <s v="Orleans Southwest Union Elementary School District"/>
    <s v="U094T195"/>
    <s v="Caledonia"/>
    <x v="30"/>
    <n v="18"/>
    <n v="18"/>
    <n v="14"/>
    <n v="10"/>
    <n v="6"/>
    <n v="2"/>
    <n v="0"/>
  </r>
  <r>
    <s v="T251"/>
    <s v="Woodbury"/>
    <s v="U094"/>
    <s v="Orleans Southwest Union Elementary School District"/>
    <s v="U094T251"/>
    <s v="Washington"/>
    <x v="30"/>
    <n v="57.760000000000005"/>
    <n v="59.739999999999995"/>
    <n v="58.95"/>
    <n v="58.160000000000011"/>
    <n v="57.370000000000019"/>
    <n v="56.580000000000027"/>
    <n v="55.790000000000035"/>
  </r>
  <r>
    <s v="U094"/>
    <s v="Orleans Southwest UESD"/>
    <s v="U094"/>
    <s v="Orleans Southwest Union Elementary School District"/>
    <s v="U094U094"/>
    <s v="Orleans"/>
    <x v="30"/>
    <n v="0"/>
    <n v="0"/>
    <n v="0"/>
    <n v="0"/>
    <n v="0"/>
    <n v="0"/>
    <n v="0"/>
  </r>
  <r>
    <s v="T026"/>
    <s v="Brandon"/>
    <s v="T026"/>
    <s v="Brandon"/>
    <s v="T026T026"/>
    <s v="Rutland"/>
    <x v="31"/>
    <n v="0"/>
    <n v="0"/>
    <n v="0"/>
    <n v="0"/>
    <n v="0"/>
    <n v="0"/>
    <n v="0"/>
  </r>
  <r>
    <s v="T048"/>
    <s v="Chittenden"/>
    <s v="T048"/>
    <s v="Chittenden"/>
    <s v="T048T048"/>
    <s v="Rutland"/>
    <x v="31"/>
    <n v="0"/>
    <n v="0"/>
    <n v="0"/>
    <n v="0"/>
    <n v="0"/>
    <n v="0"/>
    <n v="0"/>
  </r>
  <r>
    <s v="T081"/>
    <s v="Goshen"/>
    <s v="T081"/>
    <s v="Goshen"/>
    <s v="T081T081"/>
    <s v="Addison"/>
    <x v="31"/>
    <n v="0"/>
    <n v="0"/>
    <n v="0"/>
    <n v="0"/>
    <n v="0"/>
    <n v="0"/>
    <n v="0"/>
  </r>
  <r>
    <s v="T110"/>
    <s v="Leicester"/>
    <s v="T110"/>
    <s v="Leicester"/>
    <s v="T110T110"/>
    <s v="Addison"/>
    <x v="31"/>
    <n v="0"/>
    <n v="0"/>
    <n v="0"/>
    <n v="0"/>
    <n v="0"/>
    <n v="0"/>
    <n v="0"/>
  </r>
  <r>
    <s v="T122"/>
    <s v="Mendon"/>
    <s v="T122"/>
    <s v="Mendon"/>
    <s v="T122T122"/>
    <s v="Rutland"/>
    <x v="31"/>
    <n v="0"/>
    <n v="0"/>
    <n v="0"/>
    <n v="0"/>
    <n v="0"/>
    <n v="0"/>
    <n v="0"/>
  </r>
  <r>
    <s v="T154"/>
    <s v="Pittsford"/>
    <s v="T154"/>
    <s v="Pittsford"/>
    <s v="T154T154"/>
    <s v="Rutland"/>
    <x v="31"/>
    <n v="0"/>
    <n v="0"/>
    <n v="0"/>
    <n v="0"/>
    <n v="0"/>
    <n v="0"/>
    <n v="0"/>
  </r>
  <r>
    <s v="T201"/>
    <s v="Sudbury"/>
    <s v="T201"/>
    <s v="Sudbury"/>
    <s v="T201T201"/>
    <s v="Rutland"/>
    <x v="31"/>
    <n v="0"/>
    <n v="0"/>
    <n v="0"/>
    <n v="0"/>
    <n v="0"/>
    <n v="0"/>
    <n v="0"/>
  </r>
  <r>
    <s v="T241"/>
    <s v="Whiting"/>
    <s v="T241"/>
    <s v="Whiting"/>
    <s v="T241T241"/>
    <s v="Addison"/>
    <x v="31"/>
    <n v="0"/>
    <n v="0"/>
    <n v="0"/>
    <n v="0"/>
    <n v="0"/>
    <n v="0"/>
    <n v="0"/>
  </r>
  <r>
    <s v="T048"/>
    <s v="Chittenden"/>
    <s v="U049"/>
    <s v="Chittenden"/>
    <s v="U049T048"/>
    <s v="Rutland"/>
    <x v="31"/>
    <n v="186"/>
    <n v="191.69"/>
    <n v="119.85000000000001"/>
    <n v="48.010000000000019"/>
    <n v="0"/>
    <n v="0"/>
    <n v="0"/>
  </r>
  <r>
    <s v="T122"/>
    <s v="Mendon"/>
    <s v="U049"/>
    <s v="Mendon"/>
    <s v="U049T122"/>
    <s v="Rutland"/>
    <x v="31"/>
    <n v="128.4"/>
    <n v="128.44999999999999"/>
    <n v="102.55"/>
    <n v="76.650000000000006"/>
    <n v="50.750000000000014"/>
    <n v="24.850000000000023"/>
    <n v="0"/>
  </r>
  <r>
    <s v="U049"/>
    <s v="Bartow USD"/>
    <s v="U049"/>
    <s v="Bartow USD"/>
    <s v="U049U049"/>
    <s v="Rutland"/>
    <x v="31"/>
    <n v="0"/>
    <n v="0"/>
    <n v="0"/>
    <n v="0"/>
    <n v="0"/>
    <n v="0"/>
    <n v="0"/>
  </r>
  <r>
    <s v="T026"/>
    <s v="Brandon"/>
    <s v="U053"/>
    <s v="Otter Valley USD"/>
    <s v="U053T026"/>
    <s v="Rutland"/>
    <x v="31"/>
    <n v="632.29"/>
    <n v="656.31999999999994"/>
    <n v="681.9"/>
    <n v="707.48"/>
    <n v="733.06000000000006"/>
    <n v="758.6400000000001"/>
    <n v="784.22000000000014"/>
  </r>
  <r>
    <s v="T081"/>
    <s v="Goshen"/>
    <s v="U053"/>
    <s v="Otter Valley USD"/>
    <s v="U053T081"/>
    <s v="Addison"/>
    <x v="31"/>
    <n v="18"/>
    <n v="19"/>
    <n v="19.3"/>
    <n v="19.600000000000001"/>
    <n v="19.900000000000002"/>
    <n v="20.200000000000003"/>
    <n v="20.500000000000004"/>
  </r>
  <r>
    <s v="T110"/>
    <s v="Leicester"/>
    <s v="U053"/>
    <s v="Otter Valley USD"/>
    <s v="U053T110"/>
    <s v="Addison"/>
    <x v="31"/>
    <n v="100"/>
    <n v="99.4"/>
    <n v="74.25"/>
    <n v="49.099999999999994"/>
    <n v="23.949999999999989"/>
    <n v="0"/>
    <n v="0"/>
  </r>
  <r>
    <s v="T154"/>
    <s v="Pittsford"/>
    <s v="U053"/>
    <s v="Otter Valley USD"/>
    <s v="U053T154"/>
    <s v="Rutland"/>
    <x v="31"/>
    <n v="417.76000000000005"/>
    <n v="368.94000000000005"/>
    <n v="355.05"/>
    <n v="341.15999999999997"/>
    <n v="327.26999999999992"/>
    <n v="313.37999999999988"/>
    <n v="299.48999999999984"/>
  </r>
  <r>
    <s v="T201"/>
    <s v="Sudbury"/>
    <s v="U053"/>
    <s v="Otter Valley USD"/>
    <s v="U053T201"/>
    <s v="Rutland"/>
    <x v="31"/>
    <n v="59.4"/>
    <n v="60.15"/>
    <n v="52.8"/>
    <n v="45.449999999999996"/>
    <n v="38.099999999999994"/>
    <n v="30.749999999999993"/>
    <n v="23.399999999999991"/>
  </r>
  <r>
    <s v="T241"/>
    <s v="Whiting"/>
    <s v="U053"/>
    <s v="Otter Valley USD"/>
    <s v="U053T241"/>
    <s v="Addison"/>
    <x v="31"/>
    <n v="58.7"/>
    <n v="64"/>
    <n v="79.27000000000001"/>
    <n v="94.54000000000002"/>
    <n v="109.81000000000003"/>
    <n v="125.08000000000004"/>
    <n v="140.35000000000005"/>
  </r>
  <r>
    <s v="U053"/>
    <s v="Otter Valley USD"/>
    <s v="U053"/>
    <s v="Otter Valley USD"/>
    <s v="U053U053"/>
    <s v="Rutland"/>
    <x v="31"/>
    <n v="0"/>
    <n v="0"/>
    <n v="0"/>
    <n v="0"/>
    <n v="0"/>
    <n v="0"/>
    <n v="0"/>
  </r>
  <r>
    <s v="T173"/>
    <s v="Rutland City"/>
    <s v="T173"/>
    <s v="Rutland City"/>
    <s v="T173T173"/>
    <s v="Rutland"/>
    <x v="32"/>
    <n v="2046.15"/>
    <n v="1963.8400000000004"/>
    <n v="1881.5300000000009"/>
    <n v="1799.2200000000014"/>
    <n v="1716.9100000000019"/>
    <n v="1634.6000000000024"/>
    <n v="1552.2900000000029"/>
  </r>
  <r>
    <s v="T063"/>
    <s v="Duxbury"/>
    <s v="T063"/>
    <s v="Duxbury"/>
    <s v="T063T063"/>
    <s v="Washington"/>
    <x v="33"/>
    <n v="0"/>
    <n v="0"/>
    <n v="0"/>
    <n v="0"/>
    <n v="0"/>
    <n v="0"/>
    <n v="0"/>
  </r>
  <r>
    <s v="T075"/>
    <s v="Fayston"/>
    <s v="T075"/>
    <s v="Fayston"/>
    <s v="T075T075"/>
    <s v="Washington"/>
    <x v="33"/>
    <n v="0"/>
    <n v="0"/>
    <n v="0"/>
    <n v="0"/>
    <n v="0"/>
    <n v="0"/>
    <n v="0"/>
  </r>
  <r>
    <s v="T130"/>
    <s v="Moretown"/>
    <s v="T130"/>
    <s v="Moretown"/>
    <s v="T130T130"/>
    <s v="Washington"/>
    <x v="33"/>
    <n v="0"/>
    <n v="0"/>
    <n v="0"/>
    <n v="0"/>
    <n v="0"/>
    <n v="0"/>
    <n v="0"/>
  </r>
  <r>
    <s v="T217"/>
    <s v="Waitsfield"/>
    <s v="T217"/>
    <s v="Waitsfield"/>
    <s v="T217T217"/>
    <s v="Washington"/>
    <x v="33"/>
    <n v="0"/>
    <n v="0"/>
    <n v="0"/>
    <n v="0"/>
    <n v="0"/>
    <n v="0"/>
    <n v="0"/>
  </r>
  <r>
    <s v="T222"/>
    <s v="Warren"/>
    <s v="T222"/>
    <s v="Warren"/>
    <s v="T222T222"/>
    <s v="Washington"/>
    <x v="33"/>
    <n v="0"/>
    <n v="0"/>
    <n v="0"/>
    <n v="0"/>
    <n v="0"/>
    <n v="0"/>
    <n v="0"/>
  </r>
  <r>
    <s v="T224"/>
    <s v="Waterbury"/>
    <s v="T224"/>
    <s v="Waterbury"/>
    <s v="T224T224"/>
    <s v="Washington"/>
    <x v="33"/>
    <n v="0"/>
    <n v="0"/>
    <n v="0"/>
    <n v="0"/>
    <n v="0"/>
    <n v="0"/>
    <n v="0"/>
  </r>
  <r>
    <s v="T063"/>
    <s v="Duxbury"/>
    <s v="U060"/>
    <s v="Harwood USD #060"/>
    <s v="U060T063"/>
    <s v="Washington"/>
    <x v="33"/>
    <n v="168.06"/>
    <n v="163.22999999999999"/>
    <n v="168.24"/>
    <n v="173.25000000000003"/>
    <n v="178.26000000000005"/>
    <n v="183.27000000000007"/>
    <n v="188.28000000000009"/>
  </r>
  <r>
    <s v="T075"/>
    <s v="Fayston"/>
    <s v="U060"/>
    <s v="Harwood USD #060"/>
    <s v="U060T075"/>
    <s v="Washington"/>
    <x v="33"/>
    <n v="190.9"/>
    <n v="176.24"/>
    <n v="164.16000000000003"/>
    <n v="152.08000000000004"/>
    <n v="140.00000000000006"/>
    <n v="127.92000000000007"/>
    <n v="115.84000000000009"/>
  </r>
  <r>
    <s v="T130"/>
    <s v="Moretown"/>
    <s v="U060"/>
    <s v="Harwood USD #060"/>
    <s v="U060T130"/>
    <s v="Washington"/>
    <x v="33"/>
    <n v="237.15"/>
    <n v="243.57000000000002"/>
    <n v="241.58"/>
    <n v="239.59"/>
    <n v="237.6"/>
    <n v="235.60999999999999"/>
    <n v="233.61999999999998"/>
  </r>
  <r>
    <s v="T217"/>
    <s v="Waitsfield"/>
    <s v="U060"/>
    <s v="Harwood USD #060"/>
    <s v="U060T217"/>
    <s v="Washington"/>
    <x v="33"/>
    <n v="243.94"/>
    <n v="245.92000000000002"/>
    <n v="239.54999999999998"/>
    <n v="233.17999999999995"/>
    <n v="226.80999999999992"/>
    <n v="220.43999999999988"/>
    <n v="214.06999999999985"/>
  </r>
  <r>
    <s v="T222"/>
    <s v="Warren"/>
    <s v="U060"/>
    <s v="Harwood USD #060"/>
    <s v="U060T222"/>
    <s v="Washington"/>
    <x v="33"/>
    <n v="270.45"/>
    <n v="247"/>
    <n v="252.1"/>
    <n v="257.2"/>
    <n v="262.29999999999995"/>
    <n v="267.39999999999998"/>
    <n v="272.5"/>
  </r>
  <r>
    <s v="T224"/>
    <s v="Waterbury"/>
    <s v="U060"/>
    <s v="Harwood USD #060"/>
    <s v="U060T224"/>
    <s v="Washington"/>
    <x v="33"/>
    <n v="835.35"/>
    <n v="810.14999999999986"/>
    <n v="759.07"/>
    <n v="707.99000000000024"/>
    <n v="656.91000000000042"/>
    <n v="605.83000000000061"/>
    <n v="554.7500000000008"/>
  </r>
  <r>
    <s v="U060"/>
    <s v="Harwood USD"/>
    <s v="U060"/>
    <s v="Harwood USD #060"/>
    <s v="U060U060"/>
    <s v="Washington"/>
    <x v="33"/>
    <n v="0"/>
    <n v="0"/>
    <n v="0"/>
    <n v="0"/>
    <n v="0"/>
    <n v="0"/>
    <n v="0"/>
  </r>
  <r>
    <s v="T033"/>
    <s v="Brookline"/>
    <s v="T033"/>
    <s v="Brookline"/>
    <s v="T033T033"/>
    <s v="Windham"/>
    <x v="34"/>
    <n v="0"/>
    <n v="0"/>
    <n v="0"/>
    <n v="0"/>
    <n v="0"/>
    <n v="0"/>
    <n v="0"/>
  </r>
  <r>
    <s v="T060"/>
    <s v="Dover"/>
    <s v="T060"/>
    <s v="Dover"/>
    <s v="T060T060"/>
    <s v="Windham"/>
    <x v="34"/>
    <n v="0"/>
    <n v="0"/>
    <n v="0"/>
    <n v="0"/>
    <n v="0"/>
    <n v="0"/>
    <n v="0"/>
  </r>
  <r>
    <s v="T104"/>
    <s v="Jamaica"/>
    <s v="T104"/>
    <s v="Jamaica"/>
    <s v="T104T104"/>
    <s v="Windham"/>
    <x v="34"/>
    <n v="0"/>
    <n v="0"/>
    <n v="0"/>
    <n v="0"/>
    <n v="0"/>
    <n v="0"/>
    <n v="0"/>
  </r>
  <r>
    <s v="T120"/>
    <s v="Marlboro"/>
    <s v="T120"/>
    <s v="Marlboro"/>
    <s v="T120T120"/>
    <s v="Windham"/>
    <x v="34"/>
    <n v="133.44999999999999"/>
    <n v="128.15"/>
    <n v="123.05"/>
    <n v="117.94999999999999"/>
    <n v="112.84999999999998"/>
    <n v="107.74999999999997"/>
    <n v="102.64999999999996"/>
  </r>
  <r>
    <s v="T137"/>
    <s v="Newfane"/>
    <s v="T137"/>
    <s v="Newfane"/>
    <s v="T137T137"/>
    <s v="Windham"/>
    <x v="34"/>
    <n v="0"/>
    <n v="0"/>
    <n v="0"/>
    <n v="0"/>
    <n v="0"/>
    <n v="0"/>
    <n v="0"/>
  </r>
  <r>
    <s v="T200"/>
    <s v="Stratton"/>
    <s v="T200"/>
    <s v="Stratton"/>
    <s v="T200T200"/>
    <s v="Windham"/>
    <x v="34"/>
    <n v="33"/>
    <n v="49"/>
    <n v="57"/>
    <n v="65"/>
    <n v="73"/>
    <n v="81"/>
    <n v="89"/>
  </r>
  <r>
    <s v="T208"/>
    <s v="Townshend"/>
    <s v="T208"/>
    <s v="Townshend"/>
    <s v="T208T208"/>
    <s v="Windham"/>
    <x v="34"/>
    <n v="0"/>
    <n v="0"/>
    <n v="0"/>
    <n v="0"/>
    <n v="0"/>
    <n v="0"/>
    <n v="0"/>
  </r>
  <r>
    <s v="T221"/>
    <s v="Wardsboro"/>
    <s v="T221"/>
    <s v="Wardsboro"/>
    <s v="T221T221"/>
    <s v="Windham"/>
    <x v="34"/>
    <n v="0"/>
    <n v="0"/>
    <n v="0"/>
    <n v="0"/>
    <n v="0"/>
    <n v="0"/>
    <n v="0"/>
  </r>
  <r>
    <s v="T246"/>
    <s v="Windham"/>
    <s v="T246"/>
    <s v="Windham"/>
    <s v="T246T246"/>
    <s v="Windham"/>
    <x v="34"/>
    <n v="0"/>
    <n v="0"/>
    <n v="0"/>
    <n v="0"/>
    <n v="0"/>
    <n v="0"/>
    <n v="0"/>
  </r>
  <r>
    <s v="T033"/>
    <s v="Brookline"/>
    <s v="U072A"/>
    <s v="West River MUED"/>
    <s v="U072AT033"/>
    <s v="Windham"/>
    <x v="34"/>
    <n v="0"/>
    <n v="0"/>
    <n v="0"/>
    <n v="0"/>
    <n v="0"/>
    <n v="0"/>
    <n v="0"/>
  </r>
  <r>
    <s v="T104"/>
    <s v="Jamaica"/>
    <s v="U072A"/>
    <s v="West River MUED"/>
    <s v="U072AT104"/>
    <s v="Windham"/>
    <x v="34"/>
    <n v="0"/>
    <n v="0"/>
    <n v="0"/>
    <n v="0"/>
    <n v="0"/>
    <n v="0"/>
    <n v="0"/>
  </r>
  <r>
    <s v="T137"/>
    <s v="Newfane"/>
    <s v="U072A"/>
    <s v="West River MUED"/>
    <s v="U072AT137"/>
    <s v="Windham"/>
    <x v="34"/>
    <n v="0"/>
    <n v="0"/>
    <n v="0"/>
    <n v="0"/>
    <n v="0"/>
    <n v="0"/>
    <n v="0"/>
  </r>
  <r>
    <s v="T208"/>
    <s v="Townshend"/>
    <s v="U072A"/>
    <s v="West River MUED"/>
    <s v="U072AT208"/>
    <s v="Windham"/>
    <x v="34"/>
    <n v="0"/>
    <n v="0"/>
    <n v="0"/>
    <n v="0"/>
    <n v="0"/>
    <n v="0"/>
    <n v="0"/>
  </r>
  <r>
    <s v="U072A"/>
    <s v="West River Modified Union Education District"/>
    <s v="U072A"/>
    <s v="West River MUED"/>
    <s v="U072AU072A"/>
    <s v="Windham"/>
    <x v="34"/>
    <n v="0"/>
    <n v="0"/>
    <n v="0"/>
    <n v="0"/>
    <n v="0"/>
    <n v="0"/>
    <n v="0"/>
  </r>
  <r>
    <s v="T033"/>
    <s v="Brookline"/>
    <s v="U072"/>
    <s v="West River Union Education District"/>
    <s v="U072T033"/>
    <s v="Windham"/>
    <x v="34"/>
    <n v="78.72999999999999"/>
    <n v="82.55"/>
    <n v="145.05000000000001"/>
    <n v="207.55"/>
    <n v="270.05"/>
    <n v="332.55"/>
    <n v="395.05"/>
  </r>
  <r>
    <s v="T104"/>
    <s v="Jamaica"/>
    <s v="U072"/>
    <s v="West River Union Education District"/>
    <s v="U072T104"/>
    <s v="Windham"/>
    <x v="34"/>
    <n v="107.78999999999999"/>
    <n v="95.06"/>
    <n v="98.35"/>
    <n v="101.63999999999999"/>
    <n v="104.92999999999998"/>
    <n v="108.21999999999997"/>
    <n v="111.50999999999996"/>
  </r>
  <r>
    <s v="T137"/>
    <s v="Newfane"/>
    <s v="U072"/>
    <s v="West River Union Education District"/>
    <s v="U072T137"/>
    <s v="Windham"/>
    <x v="34"/>
    <n v="188.05"/>
    <n v="174.4"/>
    <n v="124.45"/>
    <n v="74.5"/>
    <n v="24.549999999999997"/>
    <n v="0"/>
    <n v="0"/>
  </r>
  <r>
    <s v="T208"/>
    <s v="Townshend"/>
    <s v="U072"/>
    <s v="West River Union Education District"/>
    <s v="U072T208"/>
    <s v="Windham"/>
    <x v="34"/>
    <n v="150.44"/>
    <n v="149.55000000000001"/>
    <n v="142.6"/>
    <n v="135.64999999999998"/>
    <n v="128.69999999999996"/>
    <n v="121.74999999999994"/>
    <n v="114.79999999999993"/>
  </r>
  <r>
    <s v="T246"/>
    <s v="Windham"/>
    <s v="U072"/>
    <s v="West River Union Education District"/>
    <s v="U072T246"/>
    <s v="Windham"/>
    <x v="34"/>
    <n v="27"/>
    <n v="32.15"/>
    <n v="25"/>
    <n v="17.850000000000001"/>
    <n v="10.700000000000003"/>
    <n v="3.5500000000000043"/>
    <n v="0"/>
  </r>
  <r>
    <s v="U072"/>
    <s v="West River UED"/>
    <s v="U072"/>
    <s v="West River Union Education District"/>
    <s v="U072U072"/>
    <s v="Windham"/>
    <x v="34"/>
    <n v="0"/>
    <n v="0"/>
    <n v="0"/>
    <n v="0"/>
    <n v="0"/>
    <n v="0"/>
    <n v="0"/>
  </r>
  <r>
    <s v="T060"/>
    <s v="Dover"/>
    <s v="U073"/>
    <s v="River Valleys USD"/>
    <s v="U073T060"/>
    <s v="Windham"/>
    <x v="34"/>
    <n v="175.18"/>
    <n v="157.19999999999999"/>
    <n v="115.91999999999999"/>
    <n v="74.639999999999986"/>
    <n v="33.359999999999985"/>
    <n v="0"/>
    <n v="0"/>
  </r>
  <r>
    <s v="T221"/>
    <s v="Wardsboro"/>
    <s v="U073"/>
    <s v="River Valleys USD"/>
    <s v="U073T221"/>
    <s v="Windham"/>
    <x v="34"/>
    <n v="109.5"/>
    <n v="97.9"/>
    <n v="103"/>
    <n v="108.1"/>
    <n v="113.19999999999999"/>
    <n v="118.29999999999998"/>
    <n v="123.39999999999998"/>
  </r>
  <r>
    <s v="U073"/>
    <s v="River Valleys USD"/>
    <s v="U073"/>
    <s v="River Valleys USD"/>
    <s v="U073U073"/>
    <s v="Windham"/>
    <x v="34"/>
    <n v="0"/>
    <n v="0"/>
    <n v="0"/>
    <n v="0"/>
    <n v="0"/>
    <n v="0"/>
    <n v="0"/>
  </r>
  <r>
    <s v="T006"/>
    <s v="Athens"/>
    <s v="T006"/>
    <s v="Athens"/>
    <s v="T006T006"/>
    <s v="Windham"/>
    <x v="35"/>
    <n v="0"/>
    <n v="0"/>
    <n v="0"/>
    <n v="0"/>
    <n v="0"/>
    <n v="0"/>
    <n v="0"/>
  </r>
  <r>
    <s v="T082"/>
    <s v="Grafton"/>
    <s v="T082"/>
    <s v="Grafton"/>
    <s v="T082T082"/>
    <s v="Windham"/>
    <x v="35"/>
    <n v="0"/>
    <n v="0"/>
    <n v="0"/>
    <n v="0"/>
    <n v="0"/>
    <n v="0"/>
    <n v="0"/>
  </r>
  <r>
    <s v="T169"/>
    <s v="Rockingham"/>
    <s v="T169"/>
    <s v="Rockingham"/>
    <s v="T169T169"/>
    <s v="Windham"/>
    <x v="35"/>
    <n v="560.66999999999996"/>
    <n v="549.18999999999994"/>
    <n v="537.70999999999992"/>
    <n v="526.2299999999999"/>
    <n v="514.74999999999989"/>
    <n v="503.26999999999987"/>
    <n v="491.78999999999985"/>
  </r>
  <r>
    <s v="T234"/>
    <s v="Westminster"/>
    <s v="T234"/>
    <s v="Westminster"/>
    <s v="T234T234"/>
    <s v="Windham"/>
    <x v="35"/>
    <n v="0"/>
    <n v="0"/>
    <n v="0"/>
    <n v="0"/>
    <n v="0"/>
    <n v="0"/>
    <n v="0"/>
  </r>
  <r>
    <s v="T006"/>
    <s v="Athens"/>
    <s v="U027"/>
    <s v="Bellows Falls UHSD #27"/>
    <s v="U027T006"/>
    <s v="Windham"/>
    <x v="35"/>
    <n v="14"/>
    <n v="11"/>
    <n v="10"/>
    <n v="9"/>
    <n v="8"/>
    <n v="7"/>
    <n v="6"/>
  </r>
  <r>
    <s v="T082"/>
    <s v="Grafton"/>
    <s v="U027"/>
    <s v="Bellows Falls UHSD #27"/>
    <s v="U027T082"/>
    <s v="Windham"/>
    <x v="35"/>
    <n v="23"/>
    <n v="31"/>
    <n v="39"/>
    <n v="47"/>
    <n v="55"/>
    <n v="63"/>
    <n v="71"/>
  </r>
  <r>
    <s v="T169"/>
    <s v="Rockingham"/>
    <s v="U027"/>
    <s v="Bellows Falls UHSD #27"/>
    <s v="U027T169"/>
    <s v="Windham"/>
    <x v="35"/>
    <n v="242.95000000000002"/>
    <n v="231.69"/>
    <n v="220.42999999999995"/>
    <n v="209.1699999999999"/>
    <n v="197.90999999999985"/>
    <n v="186.64999999999981"/>
    <n v="175.38999999999976"/>
  </r>
  <r>
    <s v="T234"/>
    <s v="Westminster"/>
    <s v="U027"/>
    <s v="Bellows Falls UHSD #27"/>
    <s v="U027T234"/>
    <s v="Windham"/>
    <x v="35"/>
    <n v="73.789999999999992"/>
    <n v="74.66"/>
    <n v="75.53"/>
    <n v="76.400000000000006"/>
    <n v="77.27000000000001"/>
    <n v="78.140000000000015"/>
    <n v="79.010000000000019"/>
  </r>
  <r>
    <s v="U027"/>
    <s v="Bellows Falls UHSD"/>
    <s v="U027"/>
    <s v="Bellows Falls UHSD"/>
    <s v="U027U027"/>
    <s v="Windham"/>
    <x v="35"/>
    <n v="0"/>
    <n v="0"/>
    <n v="0"/>
    <n v="0"/>
    <n v="0"/>
    <n v="0"/>
    <n v="0"/>
  </r>
  <r>
    <s v="T006"/>
    <s v="Athens"/>
    <s v="U095"/>
    <s v="Windham Northeast Union Elementary School District"/>
    <s v="U095T006"/>
    <s v="Windham"/>
    <x v="35"/>
    <n v="59.59"/>
    <n v="54.8"/>
    <n v="50.009999999999991"/>
    <n v="45.219999999999985"/>
    <n v="40.429999999999978"/>
    <n v="35.639999999999972"/>
    <n v="30.849999999999966"/>
  </r>
  <r>
    <s v="T082"/>
    <s v="Grafton"/>
    <s v="U095"/>
    <s v="Windham Northeast Union Elementary School District"/>
    <s v="U095T082"/>
    <s v="Windham"/>
    <x v="35"/>
    <n v="64.099999999999994"/>
    <n v="57.55"/>
    <n v="51"/>
    <n v="44.45"/>
    <n v="37.900000000000006"/>
    <n v="31.350000000000009"/>
    <n v="24.800000000000011"/>
  </r>
  <r>
    <s v="T234"/>
    <s v="Westminster"/>
    <s v="U095"/>
    <s v="Windham Northeast Union Elementary School District"/>
    <s v="U095T234"/>
    <s v="Windham"/>
    <x v="35"/>
    <n v="293.29999999999995"/>
    <n v="272.2"/>
    <n v="251.10000000000002"/>
    <n v="230.00000000000006"/>
    <n v="208.90000000000009"/>
    <n v="187.80000000000013"/>
    <n v="166.70000000000016"/>
  </r>
  <r>
    <s v="U095"/>
    <s v="Windham Northeast UESD"/>
    <s v="U095"/>
    <s v="Windham Northeast Union Elementary School District"/>
    <s v="U095U095"/>
    <s v="Windham"/>
    <x v="35"/>
    <n v="0"/>
    <n v="0"/>
    <n v="0"/>
    <n v="0"/>
    <n v="0"/>
    <n v="0"/>
    <n v="0"/>
  </r>
  <r>
    <s v="T027"/>
    <s v="Brattleboro"/>
    <s v="T027"/>
    <s v="Brattleboro"/>
    <s v="T027T027"/>
    <s v="Windham"/>
    <x v="36"/>
    <n v="0"/>
    <n v="0"/>
    <n v="0"/>
    <n v="0"/>
    <n v="0"/>
    <n v="0"/>
    <n v="0"/>
  </r>
  <r>
    <s v="T061"/>
    <s v="Dummerston"/>
    <s v="T061"/>
    <s v="Dummerston"/>
    <s v="T061T061"/>
    <s v="Windham"/>
    <x v="36"/>
    <n v="0"/>
    <n v="0"/>
    <n v="0"/>
    <n v="0"/>
    <n v="0"/>
    <n v="0"/>
    <n v="0"/>
  </r>
  <r>
    <s v="T089"/>
    <s v="Guilford"/>
    <s v="T089"/>
    <s v="Guilford"/>
    <s v="T089T089"/>
    <s v="Windham"/>
    <x v="36"/>
    <n v="0"/>
    <n v="0"/>
    <n v="0"/>
    <n v="0"/>
    <n v="0"/>
    <n v="0"/>
    <n v="0"/>
  </r>
  <r>
    <s v="T161"/>
    <s v="Putney"/>
    <s v="T161"/>
    <s v="Putney"/>
    <s v="T161T161"/>
    <s v="Windham"/>
    <x v="36"/>
    <n v="0"/>
    <n v="0"/>
    <n v="0"/>
    <n v="0"/>
    <n v="0"/>
    <n v="0"/>
    <n v="0"/>
  </r>
  <r>
    <s v="T214"/>
    <s v="Vernon"/>
    <s v="T214"/>
    <s v="Vernon"/>
    <s v="T214T214"/>
    <s v="Windham"/>
    <x v="36"/>
    <n v="347"/>
    <n v="332.45"/>
    <n v="343.1"/>
    <n v="353.75000000000006"/>
    <n v="364.40000000000009"/>
    <n v="375.05000000000013"/>
    <n v="385.70000000000016"/>
  </r>
  <r>
    <s v="T027"/>
    <s v="Brattleboro"/>
    <s v="U096"/>
    <s v="Windham Southeast Unified Union School District"/>
    <s v="U096T027"/>
    <s v="Windham"/>
    <x v="36"/>
    <n v="1512.47"/>
    <n v="1509.75"/>
    <n v="1498.06"/>
    <n v="1486.37"/>
    <n v="1474.6799999999998"/>
    <n v="1462.9899999999998"/>
    <n v="1451.2999999999997"/>
  </r>
  <r>
    <s v="T061"/>
    <s v="Dummerston"/>
    <s v="U096"/>
    <s v="Windham Southeast Unified Union School District"/>
    <s v="U096T061"/>
    <s v="Windham"/>
    <x v="36"/>
    <n v="224.20999999999998"/>
    <n v="219"/>
    <n v="225.48000000000002"/>
    <n v="231.96000000000004"/>
    <n v="238.44000000000005"/>
    <n v="244.92000000000007"/>
    <n v="251.40000000000009"/>
  </r>
  <r>
    <s v="T089"/>
    <s v="Guilford"/>
    <s v="U096"/>
    <s v="Windham Southeast Unified Union School District"/>
    <s v="U096T089"/>
    <s v="Windham"/>
    <x v="36"/>
    <n v="231.95"/>
    <n v="238.9"/>
    <n v="243.6"/>
    <n v="248.29999999999998"/>
    <n v="252.99999999999997"/>
    <n v="257.69999999999993"/>
    <n v="262.39999999999992"/>
  </r>
  <r>
    <s v="T161"/>
    <s v="Putney"/>
    <s v="U096"/>
    <s v="Windham Southeast Unified Union School District"/>
    <s v="U096T161"/>
    <s v="Windham"/>
    <x v="36"/>
    <n v="246.66000000000003"/>
    <n v="236.73000000000002"/>
    <n v="251.28"/>
    <n v="265.83"/>
    <n v="280.38"/>
    <n v="294.92999999999995"/>
    <n v="309.4799999999999"/>
  </r>
  <r>
    <s v="U096"/>
    <s v="Windham Southeast USD"/>
    <s v="U096"/>
    <s v="Windham Southeast Unified Union School District"/>
    <s v="U096U096"/>
    <s v="Windham"/>
    <x v="36"/>
    <n v="0"/>
    <n v="0"/>
    <n v="0"/>
    <n v="0"/>
    <n v="0"/>
    <n v="0"/>
    <n v="0"/>
  </r>
  <r>
    <s v="T090"/>
    <s v="Halifax"/>
    <s v="T090"/>
    <s v="Halifax"/>
    <s v="T090T090"/>
    <s v="Windham"/>
    <x v="37"/>
    <n v="0"/>
    <n v="0"/>
    <n v="0"/>
    <n v="0"/>
    <n v="0"/>
    <n v="0"/>
    <n v="0"/>
  </r>
  <r>
    <s v="T164"/>
    <s v="Readsboro"/>
    <s v="T164"/>
    <s v="Readsboro"/>
    <s v="T164T164"/>
    <s v="Bennington"/>
    <x v="37"/>
    <n v="0"/>
    <n v="0"/>
    <n v="0"/>
    <n v="0"/>
    <n v="0"/>
    <n v="0"/>
    <n v="0"/>
  </r>
  <r>
    <s v="T182"/>
    <s v="Searsburg"/>
    <s v="T182"/>
    <s v="Searsburg"/>
    <s v="T182T182"/>
    <s v="Bennington"/>
    <x v="37"/>
    <n v="21"/>
    <n v="18.399999999999999"/>
    <n v="24"/>
    <n v="29.6"/>
    <n v="35.200000000000003"/>
    <n v="40.800000000000004"/>
    <n v="46.400000000000006"/>
  </r>
  <r>
    <s v="T194"/>
    <s v="Stamford"/>
    <s v="T194"/>
    <s v="Stamford"/>
    <s v="T194T194"/>
    <s v="Bennington"/>
    <x v="37"/>
    <n v="109"/>
    <n v="98"/>
    <n v="120"/>
    <n v="142"/>
    <n v="164"/>
    <n v="186"/>
    <n v="208"/>
  </r>
  <r>
    <s v="T242"/>
    <s v="Whitingham"/>
    <s v="T242"/>
    <s v="Whitingham"/>
    <s v="T242T242"/>
    <s v="Windham"/>
    <x v="37"/>
    <n v="0"/>
    <n v="0"/>
    <n v="0"/>
    <n v="0"/>
    <n v="0"/>
    <n v="0"/>
    <n v="0"/>
  </r>
  <r>
    <s v="T245"/>
    <s v="Wilmington"/>
    <s v="T245"/>
    <s v="Wilmington"/>
    <s v="T245T245"/>
    <s v="Windham"/>
    <x v="37"/>
    <n v="0"/>
    <n v="0"/>
    <n v="0"/>
    <n v="0"/>
    <n v="0"/>
    <n v="0"/>
    <n v="0"/>
  </r>
  <r>
    <s v="T261"/>
    <s v="Somerset"/>
    <s v="T261"/>
    <s v="Somerset"/>
    <s v="T261T261"/>
    <s v="Windham"/>
    <x v="37"/>
    <n v="0"/>
    <n v="0"/>
    <n v="0"/>
    <n v="0"/>
    <n v="0"/>
    <n v="0"/>
    <n v="0"/>
  </r>
  <r>
    <s v="T090"/>
    <s v="Halifax"/>
    <s v="U074"/>
    <s v="Southern Valley USD"/>
    <s v="U074T090"/>
    <s v="Windham"/>
    <x v="37"/>
    <n v="91.1"/>
    <n v="79.22"/>
    <n v="97.22"/>
    <n v="115.22"/>
    <n v="133.22"/>
    <n v="151.22"/>
    <n v="169.22"/>
  </r>
  <r>
    <s v="T164"/>
    <s v="Readsboro"/>
    <s v="U074"/>
    <s v="Southern Valley USD"/>
    <s v="U074T164"/>
    <s v="Bennington"/>
    <x v="37"/>
    <n v="79"/>
    <n v="86"/>
    <n v="79"/>
    <n v="72"/>
    <n v="65"/>
    <n v="58"/>
    <n v="51"/>
  </r>
  <r>
    <s v="U074"/>
    <s v="Southern Valley USD"/>
    <s v="U074"/>
    <s v="Southern Valley Unified School District"/>
    <s v="U074U074"/>
    <s v="Windham"/>
    <x v="37"/>
    <n v="0"/>
    <n v="0"/>
    <n v="0"/>
    <n v="0"/>
    <n v="0"/>
    <n v="0"/>
    <n v="0"/>
  </r>
  <r>
    <s v="T242"/>
    <s v="Whitingham"/>
    <s v="U075"/>
    <s v="Twin Valley USD"/>
    <s v="U075T242"/>
    <s v="Windham"/>
    <x v="37"/>
    <n v="174.32000000000002"/>
    <n v="181"/>
    <n v="176.95000000000002"/>
    <n v="172.90000000000003"/>
    <n v="168.85000000000005"/>
    <n v="164.80000000000007"/>
    <n v="160.75000000000009"/>
  </r>
  <r>
    <s v="T245"/>
    <s v="Wilmington"/>
    <s v="U075"/>
    <s v="Twin Valley USD"/>
    <s v="U075T245"/>
    <s v="Windham"/>
    <x v="37"/>
    <n v="242.59"/>
    <n v="230.9"/>
    <n v="233.6"/>
    <n v="236.29999999999998"/>
    <n v="238.99999999999997"/>
    <n v="241.69999999999996"/>
    <n v="244.39999999999995"/>
  </r>
  <r>
    <s v="U075"/>
    <s v="Twin Valley USD"/>
    <s v="U075"/>
    <s v="Twin Valley Unified School District"/>
    <s v="U075U075"/>
    <s v="Windham"/>
    <x v="37"/>
    <n v="0"/>
    <n v="0"/>
    <n v="0"/>
    <n v="0"/>
    <n v="0"/>
    <n v="0"/>
    <n v="0"/>
  </r>
  <r>
    <s v="T009"/>
    <s v="Barnard"/>
    <s v="T009"/>
    <s v="Barnard"/>
    <s v="T009T009"/>
    <s v="Windsor"/>
    <x v="38"/>
    <n v="0"/>
    <n v="0"/>
    <n v="0"/>
    <n v="0"/>
    <n v="0"/>
    <n v="0"/>
    <n v="0"/>
  </r>
  <r>
    <s v="T028"/>
    <s v="Bridgewater"/>
    <s v="T028"/>
    <s v="Bridgewater"/>
    <s v="T028T028"/>
    <s v="Windsor"/>
    <x v="38"/>
    <n v="0"/>
    <n v="0"/>
    <n v="0"/>
    <n v="0"/>
    <n v="0"/>
    <n v="0"/>
    <n v="0"/>
  </r>
  <r>
    <s v="T153"/>
    <s v="Pittsfield"/>
    <s v="T153"/>
    <s v="Pittsfield"/>
    <s v="T153T153"/>
    <s v="Rutland"/>
    <x v="38"/>
    <n v="68.5"/>
    <n v="61.3"/>
    <n v="43.91"/>
    <n v="26.519999999999996"/>
    <n v="9.1299999999999955"/>
    <n v="0"/>
    <n v="0"/>
  </r>
  <r>
    <s v="T156"/>
    <s v="Plymouth"/>
    <s v="T156"/>
    <s v="Plymouth"/>
    <s v="T156T156"/>
    <s v="Windsor"/>
    <x v="38"/>
    <n v="0"/>
    <n v="0"/>
    <n v="0"/>
    <n v="0"/>
    <n v="0"/>
    <n v="0"/>
    <n v="0"/>
  </r>
  <r>
    <s v="T157"/>
    <s v="Pomfret"/>
    <s v="T157"/>
    <s v="Pomfret"/>
    <s v="T157T157"/>
    <s v="Windsor"/>
    <x v="38"/>
    <n v="0"/>
    <n v="0"/>
    <n v="0"/>
    <n v="0"/>
    <n v="0"/>
    <n v="0"/>
    <n v="0"/>
  </r>
  <r>
    <s v="T163"/>
    <s v="Reading"/>
    <s v="T163"/>
    <s v="Reading"/>
    <s v="T163T163"/>
    <s v="Windsor"/>
    <x v="38"/>
    <n v="0"/>
    <n v="0"/>
    <n v="0"/>
    <n v="0"/>
    <n v="0"/>
    <n v="0"/>
    <n v="0"/>
  </r>
  <r>
    <s v="T188"/>
    <s v="Killington"/>
    <s v="T188"/>
    <s v="Sherburne (Killington)"/>
    <s v="T188T188"/>
    <s v="Rutland"/>
    <x v="38"/>
    <n v="0"/>
    <n v="0"/>
    <n v="0"/>
    <n v="0"/>
    <n v="0"/>
    <n v="0"/>
    <n v="0"/>
  </r>
  <r>
    <s v="T253"/>
    <s v="Woodstock"/>
    <s v="T253"/>
    <s v="Woodstock"/>
    <s v="T253T253"/>
    <s v="Windsor"/>
    <x v="38"/>
    <n v="0"/>
    <n v="0"/>
    <n v="0"/>
    <n v="0"/>
    <n v="0"/>
    <n v="0"/>
    <n v="0"/>
  </r>
  <r>
    <s v="T028"/>
    <s v="Bridgewater"/>
    <s v="U076A"/>
    <s v="Windsor Central MUSD"/>
    <s v="U076AT028"/>
    <s v="Windsor"/>
    <x v="38"/>
    <n v="0"/>
    <n v="0"/>
    <n v="0"/>
    <n v="0"/>
    <n v="0"/>
    <n v="0"/>
    <n v="0"/>
  </r>
  <r>
    <s v="T156"/>
    <s v="Plymouth"/>
    <s v="U076A"/>
    <s v="Windsor Central MUSD"/>
    <s v="U076AT156"/>
    <s v="Windsor"/>
    <x v="38"/>
    <n v="0"/>
    <n v="0"/>
    <n v="0"/>
    <n v="0"/>
    <n v="0"/>
    <n v="0"/>
    <n v="0"/>
  </r>
  <r>
    <s v="T157"/>
    <s v="Pomfret"/>
    <s v="U076A"/>
    <s v="Windsor Central MUSD"/>
    <s v="U076AT157"/>
    <s v="Windsor"/>
    <x v="38"/>
    <n v="0"/>
    <n v="0"/>
    <n v="0"/>
    <n v="0"/>
    <n v="0"/>
    <n v="0"/>
    <n v="0"/>
  </r>
  <r>
    <s v="T163"/>
    <s v="Reading"/>
    <s v="U076A"/>
    <s v="Windsor Central MUSD"/>
    <s v="U076AT163"/>
    <s v="Windsor"/>
    <x v="38"/>
    <n v="0"/>
    <n v="0"/>
    <n v="0"/>
    <n v="0"/>
    <n v="0"/>
    <n v="0"/>
    <n v="0"/>
  </r>
  <r>
    <s v="T188"/>
    <s v="Killington"/>
    <s v="U076A"/>
    <s v="Windsor Central MUSD"/>
    <s v="U076AT188"/>
    <s v="Rutland"/>
    <x v="38"/>
    <n v="0"/>
    <n v="0"/>
    <n v="0"/>
    <n v="0"/>
    <n v="0"/>
    <n v="0"/>
    <n v="0"/>
  </r>
  <r>
    <s v="T253"/>
    <s v="Woodstock"/>
    <s v="U076A"/>
    <s v="Windsor Central MUSD"/>
    <s v="U076AT253"/>
    <s v="Windsor"/>
    <x v="38"/>
    <n v="0"/>
    <n v="0"/>
    <n v="0"/>
    <n v="0"/>
    <n v="0"/>
    <n v="0"/>
    <n v="0"/>
  </r>
  <r>
    <s v="U076A"/>
    <s v="Windsor Central MUSD"/>
    <s v="U076A"/>
    <s v="Windsor Central Modified Unified Union School District"/>
    <s v="U076AU076A"/>
    <s v="Windsor"/>
    <x v="38"/>
    <n v="0"/>
    <n v="0"/>
    <n v="0"/>
    <n v="0"/>
    <n v="0"/>
    <n v="0"/>
    <n v="0"/>
  </r>
  <r>
    <s v="T009"/>
    <s v="Barnard"/>
    <s v="U076"/>
    <s v="Windsor Central MUSD"/>
    <s v="U076T009"/>
    <s v="Windsor"/>
    <x v="38"/>
    <n v="114.9"/>
    <n v="121"/>
    <n v="112.5"/>
    <n v="104"/>
    <n v="95.5"/>
    <n v="87"/>
    <n v="78.5"/>
  </r>
  <r>
    <s v="T028"/>
    <s v="Bridgewater"/>
    <s v="U076"/>
    <s v="Windsor Central MUSD"/>
    <s v="U076T028"/>
    <s v="Windsor"/>
    <x v="38"/>
    <n v="72.650000000000006"/>
    <n v="82"/>
    <n v="90.8"/>
    <n v="99.6"/>
    <n v="108.39999999999999"/>
    <n v="117.19999999999999"/>
    <n v="125.99999999999999"/>
  </r>
  <r>
    <s v="T156"/>
    <s v="Plymouth"/>
    <s v="U076"/>
    <s v="Windsor Central MUSD"/>
    <s v="U076T156"/>
    <s v="Windsor"/>
    <x v="38"/>
    <n v="52.33"/>
    <n v="45"/>
    <n v="47.7"/>
    <n v="50.400000000000006"/>
    <n v="53.100000000000009"/>
    <n v="55.800000000000011"/>
    <n v="58.500000000000014"/>
  </r>
  <r>
    <s v="T157"/>
    <s v="Pomfret"/>
    <s v="U076"/>
    <s v="Windsor Central MUSD"/>
    <s v="U076T157"/>
    <s v="Windsor"/>
    <x v="38"/>
    <n v="109"/>
    <n v="103"/>
    <n v="108.61"/>
    <n v="114.22"/>
    <n v="119.83"/>
    <n v="125.44"/>
    <n v="131.05000000000001"/>
  </r>
  <r>
    <s v="T163"/>
    <s v="Reading"/>
    <s v="U076"/>
    <s v="Windsor Central MUSD"/>
    <s v="U076T163"/>
    <s v="Windsor"/>
    <x v="38"/>
    <n v="87.88"/>
    <n v="83.56"/>
    <n v="84.15"/>
    <n v="84.740000000000009"/>
    <n v="85.330000000000013"/>
    <n v="85.920000000000016"/>
    <n v="86.510000000000019"/>
  </r>
  <r>
    <s v="T188"/>
    <s v="Killington"/>
    <s v="U076"/>
    <s v="Windsor Central MUSD"/>
    <s v="U076T188"/>
    <s v="Rutland"/>
    <x v="38"/>
    <n v="97"/>
    <n v="106.65"/>
    <n v="108.09"/>
    <n v="109.53"/>
    <n v="110.97"/>
    <n v="112.41"/>
    <n v="113.85"/>
  </r>
  <r>
    <s v="T253"/>
    <s v="Woodstock"/>
    <s v="U076"/>
    <s v="Windsor Central MUSD"/>
    <s v="U076T253"/>
    <s v="Windsor"/>
    <x v="38"/>
    <n v="348.55"/>
    <n v="353.35"/>
    <n v="370.70000000000005"/>
    <n v="388.05000000000007"/>
    <n v="405.40000000000009"/>
    <n v="422.75000000000011"/>
    <n v="440.10000000000014"/>
  </r>
  <r>
    <s v="U076"/>
    <s v="Windsor Central USD"/>
    <s v="U076"/>
    <s v="Windsor Central Unified Union School District"/>
    <s v="U076U076"/>
    <s v="Windsor"/>
    <x v="38"/>
    <n v="0"/>
    <n v="0"/>
    <n v="0"/>
    <n v="0"/>
    <n v="0"/>
    <n v="0"/>
    <n v="0"/>
  </r>
  <r>
    <s v="T094"/>
    <s v="Hartland"/>
    <s v="T094"/>
    <s v="Hartland"/>
    <s v="T094T094"/>
    <s v="Windsor"/>
    <x v="39"/>
    <n v="489.73"/>
    <n v="472.33000000000004"/>
    <n v="425.19999999999993"/>
    <n v="378.06999999999982"/>
    <n v="330.93999999999971"/>
    <n v="283.8099999999996"/>
    <n v="236.6799999999995"/>
  </r>
  <r>
    <s v="T227"/>
    <s v="Weathersfield"/>
    <s v="T227"/>
    <s v="Weathersfield"/>
    <s v="T227T227"/>
    <s v="Windsor"/>
    <x v="39"/>
    <n v="333.73999999999995"/>
    <n v="338.47999999999996"/>
    <n v="321.60000000000002"/>
    <n v="304.72000000000008"/>
    <n v="287.84000000000015"/>
    <n v="270.96000000000021"/>
    <n v="254.08000000000027"/>
  </r>
  <r>
    <s v="T238"/>
    <s v="West Windsor"/>
    <s v="T238"/>
    <s v="West Windsor"/>
    <s v="T238T238"/>
    <s v="Windsor"/>
    <x v="39"/>
    <n v="0"/>
    <n v="0"/>
    <n v="0"/>
    <n v="0"/>
    <n v="0"/>
    <n v="0"/>
    <n v="0"/>
  </r>
  <r>
    <s v="T247"/>
    <s v="Windsor"/>
    <s v="T247"/>
    <s v="Windsor"/>
    <s v="T247T247"/>
    <s v="Windsor"/>
    <x v="39"/>
    <n v="0"/>
    <n v="0"/>
    <n v="0"/>
    <n v="0"/>
    <n v="0"/>
    <n v="0"/>
    <n v="0"/>
  </r>
  <r>
    <s v="T238"/>
    <s v="West Windsor"/>
    <s v="U086"/>
    <s v="Mount Ascutney School District"/>
    <s v="U086T238"/>
    <s v="Windsor"/>
    <x v="39"/>
    <n v="144.55000000000001"/>
    <n v="137.30000000000001"/>
    <n v="127.65"/>
    <n v="118"/>
    <n v="108.35"/>
    <n v="98.699999999999989"/>
    <n v="89.049999999999983"/>
  </r>
  <r>
    <s v="T247"/>
    <s v="Windsor"/>
    <s v="U086"/>
    <s v="Mount Ascutney School District"/>
    <s v="U086T247"/>
    <s v="Windsor"/>
    <x v="39"/>
    <n v="509.01"/>
    <n v="487.71999999999991"/>
    <n v="460.5"/>
    <n v="433.28000000000009"/>
    <n v="406.06000000000017"/>
    <n v="378.84000000000026"/>
    <n v="351.62000000000035"/>
  </r>
  <r>
    <s v="U086"/>
    <s v="Mount Ascutney USD"/>
    <s v="U086"/>
    <s v="Mount Ascutney School District"/>
    <s v="U086U086"/>
    <s v="Windsor"/>
    <x v="39"/>
    <n v="0"/>
    <n v="0"/>
    <n v="0"/>
    <n v="0"/>
    <n v="0"/>
    <n v="0"/>
    <n v="0"/>
  </r>
  <r>
    <s v="T093"/>
    <s v="Hartford"/>
    <s v="T093"/>
    <s v="Hartford"/>
    <s v="T093T093"/>
    <s v="Windsor"/>
    <x v="40"/>
    <n v="1443.5300000000002"/>
    <n v="1393.0900000000001"/>
    <n v="1343.18"/>
    <n v="1293.27"/>
    <n v="1243.3599999999999"/>
    <n v="1193.4499999999998"/>
    <n v="1143.5399999999997"/>
  </r>
  <r>
    <s v="T145"/>
    <s v="Norwich"/>
    <s v="T145"/>
    <s v="Norwich"/>
    <s v="T145T145"/>
    <s v="Windsor"/>
    <x v="41"/>
    <n v="621.46"/>
    <n v="594.6"/>
    <n v="560.70000000000005"/>
    <n v="526.80000000000007"/>
    <n v="492.90000000000009"/>
    <n v="459.00000000000011"/>
    <n v="425.10000000000014"/>
  </r>
  <r>
    <s v="T193"/>
    <s v="Springfield"/>
    <s v="T193"/>
    <s v="Springfield"/>
    <s v="T193T193"/>
    <s v="Windsor"/>
    <x v="42"/>
    <n v="1304.79"/>
    <n v="1251.68"/>
    <n v="1186.3900000000001"/>
    <n v="1121.1000000000001"/>
    <n v="1055.8100000000002"/>
    <n v="990.52000000000021"/>
    <n v="925.23000000000025"/>
  </r>
  <r>
    <s v="T005"/>
    <s v="Arlington"/>
    <s v="T005"/>
    <s v="Arlington"/>
    <s v="T005T005"/>
    <s v="Bennington"/>
    <x v="43"/>
    <n v="352.91"/>
    <n v="351.89000000000004"/>
    <n v="357.08"/>
    <n v="362.26999999999992"/>
    <n v="367.45999999999987"/>
    <n v="372.64999999999981"/>
    <n v="377.83999999999975"/>
  </r>
  <r>
    <s v="T181"/>
    <s v="Sandgate"/>
    <s v="T181"/>
    <s v="Sandgate"/>
    <s v="T181T181"/>
    <s v="Bennington"/>
    <x v="43"/>
    <n v="62"/>
    <n v="69.900000000000006"/>
    <n v="52.019999999999996"/>
    <n v="34.139999999999986"/>
    <n v="16.259999999999977"/>
    <n v="0"/>
    <n v="0"/>
  </r>
  <r>
    <s v="T011"/>
    <s v="Barre City"/>
    <s v="T011"/>
    <s v="Barre City"/>
    <s v="T011T011"/>
    <s v="Washington"/>
    <x v="44"/>
    <n v="0"/>
    <n v="0"/>
    <n v="0"/>
    <n v="0"/>
    <n v="0"/>
    <n v="0"/>
    <n v="0"/>
  </r>
  <r>
    <s v="T012"/>
    <s v="Barre Town"/>
    <s v="T012"/>
    <s v="Barre Town"/>
    <s v="T012T012"/>
    <s v="Washington"/>
    <x v="44"/>
    <n v="0"/>
    <n v="0"/>
    <n v="0"/>
    <n v="0"/>
    <n v="0"/>
    <n v="0"/>
    <n v="0"/>
  </r>
  <r>
    <s v="T011"/>
    <s v="Barre City"/>
    <s v="U097"/>
    <s v="Barre Unified Union School District"/>
    <s v="U097T011"/>
    <s v="Washington"/>
    <x v="44"/>
    <n v="1239.8599999999999"/>
    <n v="1189.1300000000001"/>
    <n v="1178.01"/>
    <n v="1166.8899999999999"/>
    <n v="1155.7699999999998"/>
    <n v="1144.6499999999996"/>
    <n v="1133.5299999999995"/>
  </r>
  <r>
    <s v="T012"/>
    <s v="Barre Town"/>
    <s v="U097"/>
    <s v="Barre Unified Union School District"/>
    <s v="U097T012"/>
    <s v="Washington"/>
    <x v="44"/>
    <n v="1209.6299999999999"/>
    <n v="1179.08"/>
    <n v="1061.45"/>
    <n v="943.82000000000016"/>
    <n v="826.19000000000028"/>
    <n v="708.5600000000004"/>
    <n v="590.93000000000052"/>
  </r>
  <r>
    <s v="U097"/>
    <s v="Barre USD"/>
    <s v="U097"/>
    <s v="Barre Unified Union School District"/>
    <s v="U097U097"/>
    <s v="Washington"/>
    <x v="44"/>
    <n v="0"/>
    <n v="0"/>
    <n v="0"/>
    <n v="0"/>
    <n v="0"/>
    <n v="0"/>
    <n v="0"/>
  </r>
  <r>
    <s v="T004"/>
    <s v="Andover"/>
    <s v="T004"/>
    <s v="Andover"/>
    <s v="T004T004"/>
    <s v="Windsor"/>
    <x v="45"/>
    <n v="0"/>
    <n v="0"/>
    <n v="0"/>
    <n v="0"/>
    <n v="0"/>
    <n v="0"/>
    <n v="0"/>
  </r>
  <r>
    <s v="T008"/>
    <s v="Baltimore"/>
    <s v="T008"/>
    <s v="Baltimore"/>
    <s v="T008T008"/>
    <s v="Windsor"/>
    <x v="45"/>
    <n v="0"/>
    <n v="0"/>
    <n v="0"/>
    <n v="0"/>
    <n v="0"/>
    <n v="0"/>
    <n v="0"/>
  </r>
  <r>
    <s v="T043"/>
    <s v="Cavendish"/>
    <s v="T043"/>
    <s v="Cavendish"/>
    <s v="T043T043"/>
    <s v="Windsor"/>
    <x v="45"/>
    <n v="0"/>
    <n v="0"/>
    <n v="0"/>
    <n v="0"/>
    <n v="0"/>
    <n v="0"/>
    <n v="0"/>
  </r>
  <r>
    <s v="T047"/>
    <s v="Chester"/>
    <s v="T047"/>
    <s v="Chester"/>
    <s v="T047T047"/>
    <s v="Windsor"/>
    <x v="45"/>
    <n v="0"/>
    <n v="0"/>
    <n v="0"/>
    <n v="0"/>
    <n v="0"/>
    <n v="0"/>
    <n v="0"/>
  </r>
  <r>
    <s v="T115"/>
    <s v="Ludlow"/>
    <s v="T115"/>
    <s v="Ludlow"/>
    <s v="T115T115"/>
    <s v="Windsor"/>
    <x v="45"/>
    <n v="0"/>
    <n v="0"/>
    <n v="0"/>
    <n v="0"/>
    <n v="0"/>
    <n v="0"/>
    <n v="0"/>
  </r>
  <r>
    <s v="T133"/>
    <s v="Mt. Holly"/>
    <s v="T133"/>
    <s v="Mt. Holly"/>
    <s v="T133T133"/>
    <s v="Rutland"/>
    <x v="45"/>
    <n v="0"/>
    <n v="0"/>
    <n v="0"/>
    <n v="0"/>
    <n v="0"/>
    <n v="0"/>
    <n v="0"/>
  </r>
  <r>
    <s v="T004"/>
    <s v="Andover"/>
    <s v="U077"/>
    <s v="Green Mountain USD"/>
    <s v="U077T004"/>
    <s v="Windsor"/>
    <x v="45"/>
    <n v="43"/>
    <n v="48"/>
    <n v="49.3"/>
    <n v="50.599999999999994"/>
    <n v="51.899999999999991"/>
    <n v="53.199999999999989"/>
    <n v="54.499999999999986"/>
  </r>
  <r>
    <s v="T008"/>
    <s v="Baltimore"/>
    <s v="U077"/>
    <s v="Green Mountain USD"/>
    <s v="U077T008"/>
    <s v="Windsor"/>
    <x v="45"/>
    <n v="44"/>
    <n v="39"/>
    <n v="30"/>
    <n v="21"/>
    <n v="12"/>
    <n v="3"/>
    <n v="0"/>
  </r>
  <r>
    <s v="T043"/>
    <s v="Cavendish"/>
    <s v="U077"/>
    <s v="Green Mountain USD"/>
    <s v="U077T043"/>
    <s v="Windsor"/>
    <x v="45"/>
    <n v="211.5"/>
    <n v="201.6"/>
    <n v="205.27"/>
    <n v="208.94000000000003"/>
    <n v="212.61000000000004"/>
    <n v="216.28000000000006"/>
    <n v="219.95000000000007"/>
  </r>
  <r>
    <s v="T047"/>
    <s v="Chester"/>
    <s v="U077"/>
    <s v="Green Mountain USD"/>
    <s v="U077T047"/>
    <s v="Windsor"/>
    <x v="45"/>
    <n v="393.7"/>
    <n v="408.95"/>
    <n v="423.9"/>
    <n v="438.84999999999997"/>
    <n v="453.79999999999995"/>
    <n v="468.74999999999994"/>
    <n v="483.69999999999993"/>
  </r>
  <r>
    <s v="U077"/>
    <s v="Green Mountain USD"/>
    <s v="U077"/>
    <s v="Green Mountain Unified School District"/>
    <s v="U077U077"/>
    <s v="Windsor"/>
    <x v="45"/>
    <n v="0"/>
    <n v="0"/>
    <n v="0"/>
    <n v="0"/>
    <n v="0"/>
    <n v="0"/>
    <n v="0"/>
  </r>
  <r>
    <s v="T115"/>
    <s v="Ludlow"/>
    <s v="U083"/>
    <s v="Ludlow-Mt. Holly Unified Union School District"/>
    <s v="U083T115"/>
    <s v="Windsor"/>
    <x v="45"/>
    <n v="210.59"/>
    <n v="195.00000000000003"/>
    <n v="197.48999999999998"/>
    <n v="199.97999999999993"/>
    <n v="202.46999999999989"/>
    <n v="204.95999999999984"/>
    <n v="207.44999999999979"/>
  </r>
  <r>
    <s v="T133"/>
    <s v="Mt. Holly"/>
    <s v="U083"/>
    <s v="Ludlow-Mt. Holly Unified Union School District"/>
    <s v="U083T133"/>
    <s v="Rutland"/>
    <x v="45"/>
    <n v="154.24"/>
    <n v="167.14000000000001"/>
    <n v="170.70000000000002"/>
    <n v="174.26000000000002"/>
    <n v="177.82000000000002"/>
    <n v="181.38000000000002"/>
    <n v="184.94000000000003"/>
  </r>
  <r>
    <s v="U083"/>
    <s v="Ludlow-Mt. Holly Unified Union School District"/>
    <s v="U083"/>
    <s v="Ludlow-Mt. Holly Unified Union School District"/>
    <s v="U083U083"/>
    <s v="Windsor"/>
    <x v="45"/>
    <n v="0"/>
    <n v="0"/>
    <n v="0"/>
    <n v="0"/>
    <n v="0"/>
    <n v="0"/>
    <n v="0"/>
  </r>
  <r>
    <s v="T074"/>
    <s v="Fairlee"/>
    <s v="T074"/>
    <s v="Fairlee"/>
    <s v="T074T074"/>
    <s v="Orange"/>
    <x v="46"/>
    <n v="0"/>
    <n v="0"/>
    <n v="0"/>
    <n v="0"/>
    <n v="0"/>
    <n v="0"/>
    <n v="0"/>
  </r>
  <r>
    <s v="T215"/>
    <s v="Vershire"/>
    <s v="T215"/>
    <s v="Vershire"/>
    <s v="T215T215"/>
    <s v="Orange"/>
    <x v="46"/>
    <n v="0"/>
    <n v="0"/>
    <n v="0"/>
    <n v="0"/>
    <n v="0"/>
    <n v="0"/>
    <n v="0"/>
  </r>
  <r>
    <s v="T230"/>
    <s v="West Fairlee"/>
    <s v="T230"/>
    <s v="West Fairlee"/>
    <s v="T230T230"/>
    <s v="Orange"/>
    <x v="46"/>
    <n v="0"/>
    <n v="0"/>
    <n v="0"/>
    <n v="0"/>
    <n v="0"/>
    <n v="0"/>
    <n v="0"/>
  </r>
  <r>
    <s v="T074"/>
    <s v="Fairlee"/>
    <s v="U146"/>
    <s v="Rivendell Interstate School District"/>
    <s v="U146T074"/>
    <s v="Orange"/>
    <x v="46"/>
    <n v="133"/>
    <n v="138.19999999999999"/>
    <n v="120"/>
    <n v="101.80000000000001"/>
    <n v="83.600000000000023"/>
    <n v="65.400000000000034"/>
    <n v="47.200000000000045"/>
  </r>
  <r>
    <s v="T215"/>
    <s v="Vershire"/>
    <s v="U146"/>
    <s v="Rivendell Interstate School District"/>
    <s v="U146T215"/>
    <s v="Orange"/>
    <x v="46"/>
    <n v="85.7"/>
    <n v="86.8"/>
    <n v="91.32"/>
    <n v="95.839999999999989"/>
    <n v="100.35999999999999"/>
    <n v="104.87999999999998"/>
    <n v="109.39999999999998"/>
  </r>
  <r>
    <s v="T230"/>
    <s v="West Fairlee"/>
    <s v="U146"/>
    <s v="Rivendell Interstate School District"/>
    <s v="U146T230"/>
    <s v="Orange"/>
    <x v="46"/>
    <n v="101"/>
    <n v="99.7"/>
    <n v="94.25"/>
    <n v="88.8"/>
    <n v="83.35"/>
    <n v="77.899999999999991"/>
    <n v="72.449999999999989"/>
  </r>
  <r>
    <s v="U146"/>
    <s v="Rivendell Interstate USD"/>
    <s v="U146"/>
    <s v="Rivendell Interstate USD"/>
    <s v="U146U146"/>
    <s v="Orange"/>
    <x v="46"/>
    <n v="0"/>
    <n v="0"/>
    <n v="0"/>
    <n v="0"/>
    <n v="0"/>
    <n v="0"/>
    <n v="0"/>
  </r>
  <r>
    <s v="T069"/>
    <s v="Essex Junction ID"/>
    <s v="T069"/>
    <s v="Essex Junction ID"/>
    <s v="T069T069"/>
    <s v="Chittenden"/>
    <x v="47"/>
    <n v="0"/>
    <n v="0"/>
    <n v="0"/>
    <n v="0"/>
    <n v="0"/>
    <n v="0"/>
    <n v="0"/>
  </r>
  <r>
    <s v="T070"/>
    <s v="Essex Town"/>
    <s v="T070"/>
    <s v="Essex Town"/>
    <s v="T070T070"/>
    <s v="Chittenden"/>
    <x v="47"/>
    <n v="0"/>
    <n v="0"/>
    <n v="0"/>
    <n v="0"/>
    <n v="0"/>
    <n v="0"/>
    <n v="0"/>
  </r>
  <r>
    <s v="T232"/>
    <s v="Westford"/>
    <s v="T232"/>
    <s v="Westford"/>
    <s v="T232T232"/>
    <s v="Chittenden"/>
    <x v="47"/>
    <n v="0"/>
    <n v="0"/>
    <n v="0"/>
    <n v="0"/>
    <n v="0"/>
    <n v="0"/>
    <n v="0"/>
  </r>
  <r>
    <s v="T069"/>
    <s v="Essex Junction ID"/>
    <s v="U051"/>
    <s v="Essex-Westford EC USD #051"/>
    <s v="U051T069"/>
    <s v="Chittenden"/>
    <x v="47"/>
    <n v="1608.86"/>
    <n v="1596.6600000000003"/>
    <n v="0"/>
    <n v="0"/>
    <n v="0"/>
    <n v="0"/>
    <n v="0"/>
  </r>
  <r>
    <s v="T070"/>
    <s v="Essex Town"/>
    <s v="U051"/>
    <s v="Essex-Westford EC USD #051"/>
    <s v="U051T070"/>
    <s v="Chittenden"/>
    <x v="47"/>
    <n v="1955.7700000000004"/>
    <n v="1973.4700000000003"/>
    <n v="3565.73"/>
    <n v="3571.2300000000005"/>
    <n v="3576.7300000000009"/>
    <n v="3582.2300000000014"/>
    <n v="3587.7300000000018"/>
  </r>
  <r>
    <s v="T232"/>
    <s v="Westford"/>
    <s v="U051"/>
    <s v="Essex-Westford EC USD #051"/>
    <s v="U051T232"/>
    <s v="Chittenden"/>
    <x v="47"/>
    <n v="284.94"/>
    <n v="281.74"/>
    <n v="278.38"/>
    <n v="275.02"/>
    <n v="271.65999999999997"/>
    <n v="268.29999999999995"/>
    <n v="264.93999999999994"/>
  </r>
  <r>
    <s v="U051"/>
    <s v="Essex-Westford EC USD"/>
    <s v="U051"/>
    <s v="Essex-Westford EC USD #051"/>
    <s v="U051U051"/>
    <s v="Chittenden"/>
    <x v="47"/>
    <n v="0"/>
    <n v="0"/>
    <n v="0"/>
    <n v="0"/>
    <n v="0"/>
    <n v="0"/>
    <n v="0"/>
  </r>
  <r>
    <s v="T101"/>
    <s v="Ira"/>
    <s v="T101"/>
    <s v="Ira"/>
    <s v="T101T101"/>
    <s v="Rutland"/>
    <x v="48"/>
    <n v="45.3"/>
    <n v="40.5"/>
    <n v="32"/>
    <n v="23.5"/>
    <n v="15"/>
    <n v="6.5"/>
    <n v="0"/>
  </r>
  <r>
    <s v="T125"/>
    <s v="Middletown Springs"/>
    <s v="T125"/>
    <s v="Middletown Springs"/>
    <s v="T125T125"/>
    <s v="Rutland"/>
    <x v="48"/>
    <n v="0"/>
    <n v="0"/>
    <n v="0"/>
    <n v="0"/>
    <n v="0"/>
    <n v="0"/>
    <n v="0"/>
  </r>
  <r>
    <s v="T158"/>
    <s v="Poultney"/>
    <s v="T158"/>
    <s v="Poultney"/>
    <s v="T158T158"/>
    <s v="Rutland"/>
    <x v="48"/>
    <n v="0"/>
    <n v="0"/>
    <n v="0"/>
    <n v="0"/>
    <n v="0"/>
    <n v="0"/>
    <n v="0"/>
  </r>
  <r>
    <s v="T160"/>
    <s v="Proctor"/>
    <s v="T160"/>
    <s v="Proctor"/>
    <s v="T160T160"/>
    <s v="Rutland"/>
    <x v="48"/>
    <n v="0"/>
    <n v="0"/>
    <n v="0"/>
    <n v="0"/>
    <n v="0"/>
    <n v="0"/>
    <n v="0"/>
  </r>
  <r>
    <s v="T174"/>
    <s v="Rutland Town"/>
    <s v="T174"/>
    <s v="Rutland Town"/>
    <s v="T174T174"/>
    <s v="Rutland"/>
    <x v="48"/>
    <n v="500.51"/>
    <n v="506.51000000000005"/>
    <n v="393.1"/>
    <n v="279.69"/>
    <n v="166.27999999999997"/>
    <n v="52.869999999999948"/>
    <n v="0"/>
  </r>
  <r>
    <s v="T228"/>
    <s v="Wells"/>
    <s v="T228"/>
    <s v="Wells"/>
    <s v="T228T228"/>
    <s v="Rutland"/>
    <x v="48"/>
    <n v="0"/>
    <n v="0"/>
    <n v="0"/>
    <n v="0"/>
    <n v="0"/>
    <n v="0"/>
    <n v="0"/>
  </r>
  <r>
    <s v="T237"/>
    <s v="West Rutland"/>
    <s v="T237"/>
    <s v="West Rutland"/>
    <s v="T237T237"/>
    <s v="Rutland"/>
    <x v="48"/>
    <n v="0"/>
    <n v="0"/>
    <n v="0"/>
    <n v="0"/>
    <n v="0"/>
    <n v="0"/>
    <n v="0"/>
  </r>
  <r>
    <s v="T125"/>
    <s v="Middletown Springs"/>
    <s v="U069"/>
    <s v="Wells Spring USD"/>
    <s v="U069T125"/>
    <s v="Rutland"/>
    <x v="48"/>
    <n v="123.74000000000001"/>
    <n v="123.35"/>
    <n v="111"/>
    <n v="98.65"/>
    <n v="86.300000000000011"/>
    <n v="73.950000000000017"/>
    <n v="61.600000000000023"/>
  </r>
  <r>
    <s v="T228"/>
    <s v="Wells"/>
    <s v="U069"/>
    <s v="Wells Spring USD"/>
    <s v="U069T228"/>
    <s v="Rutland"/>
    <x v="48"/>
    <n v="152.55000000000001"/>
    <n v="149.55000000000001"/>
    <n v="129.30000000000001"/>
    <n v="109.05000000000001"/>
    <n v="88.800000000000011"/>
    <n v="68.550000000000011"/>
    <n v="48.300000000000011"/>
  </r>
  <r>
    <s v="U069"/>
    <s v="Wells Spring USD"/>
    <s v="U069"/>
    <s v="Wells Spring Unified Union School District"/>
    <s v="U069U069"/>
    <s v="Rutland"/>
    <x v="48"/>
    <n v="0"/>
    <n v="0"/>
    <n v="0"/>
    <n v="0"/>
    <n v="0"/>
    <n v="0"/>
    <n v="0"/>
  </r>
  <r>
    <s v="T158"/>
    <s v="Poultney"/>
    <s v="U070"/>
    <s v="Quarry Valley USD"/>
    <s v="U070T158"/>
    <s v="Rutland"/>
    <x v="48"/>
    <n v="397.00999999999993"/>
    <n v="414.03"/>
    <n v="415.65999999999997"/>
    <n v="417.28999999999996"/>
    <n v="418.91999999999996"/>
    <n v="420.54999999999995"/>
    <n v="422.17999999999995"/>
  </r>
  <r>
    <s v="T160"/>
    <s v="Proctor"/>
    <s v="U070"/>
    <s v="Quarry Valley USD"/>
    <s v="U070T160"/>
    <s v="Rutland"/>
    <x v="48"/>
    <n v="281.45"/>
    <n v="274.8"/>
    <n v="272.52999999999997"/>
    <n v="270.25999999999993"/>
    <n v="267.9899999999999"/>
    <n v="265.71999999999986"/>
    <n v="263.44999999999982"/>
  </r>
  <r>
    <s v="T237"/>
    <s v="West Rutland"/>
    <s v="U070"/>
    <s v="Quarry Valley USD"/>
    <s v="U070T237"/>
    <s v="Rutland"/>
    <x v="48"/>
    <n v="314.98"/>
    <n v="321.46000000000004"/>
    <n v="309.75"/>
    <n v="298.03999999999996"/>
    <n v="286.32999999999993"/>
    <n v="274.61999999999989"/>
    <n v="262.90999999999985"/>
  </r>
  <r>
    <s v="U070"/>
    <s v="Quarry Valley USD"/>
    <s v="U070"/>
    <s v="Quarry Valley Unified Union School District"/>
    <s v="U070U070"/>
    <s v="Rutland"/>
    <x v="48"/>
    <n v="0"/>
    <n v="0"/>
    <n v="0"/>
    <n v="0"/>
    <n v="0"/>
    <n v="0"/>
    <n v="0"/>
  </r>
  <r>
    <s v="T036"/>
    <s v="Burke"/>
    <s v="T036"/>
    <s v="Burke"/>
    <s v="T036T036"/>
    <s v="Caledonia"/>
    <x v="49"/>
    <n v="0"/>
    <n v="0"/>
    <n v="0"/>
    <n v="0"/>
    <n v="0"/>
    <n v="0"/>
    <n v="0"/>
  </r>
  <r>
    <s v="T051"/>
    <s v="Concord"/>
    <s v="T051"/>
    <s v="Concord"/>
    <s v="T051T051"/>
    <s v="Essex"/>
    <x v="49"/>
    <n v="0"/>
    <n v="0"/>
    <n v="0"/>
    <n v="0"/>
    <n v="0"/>
    <n v="0"/>
    <n v="0"/>
  </r>
  <r>
    <s v="T116"/>
    <s v="Lunenburg"/>
    <s v="T116"/>
    <s v="Lunenburg"/>
    <s v="T116T116"/>
    <s v="Essex"/>
    <x v="49"/>
    <n v="0"/>
    <n v="0"/>
    <n v="0"/>
    <n v="0"/>
    <n v="0"/>
    <n v="0"/>
    <n v="0"/>
  </r>
  <r>
    <s v="T117"/>
    <s v="Lyndon"/>
    <s v="T117"/>
    <s v="Lyndon"/>
    <s v="T117T117"/>
    <s v="Caledonia"/>
    <x v="49"/>
    <n v="0"/>
    <n v="0"/>
    <n v="0"/>
    <n v="0"/>
    <n v="0"/>
    <n v="0"/>
    <n v="0"/>
  </r>
  <r>
    <s v="T135"/>
    <s v="Newark"/>
    <s v="T135"/>
    <s v="Newark"/>
    <s v="T135T135"/>
    <s v="Caledonia"/>
    <x v="49"/>
    <n v="0"/>
    <n v="0"/>
    <n v="0"/>
    <n v="0"/>
    <n v="0"/>
    <n v="0"/>
    <n v="0"/>
  </r>
  <r>
    <s v="T185"/>
    <s v="Sheffield"/>
    <s v="T185"/>
    <s v="Sheffield"/>
    <s v="T185T185"/>
    <s v="Caledonia"/>
    <x v="49"/>
    <n v="0"/>
    <n v="0"/>
    <n v="0"/>
    <n v="0"/>
    <n v="0"/>
    <n v="0"/>
    <n v="0"/>
  </r>
  <r>
    <s v="T203"/>
    <s v="Sutton"/>
    <s v="T203"/>
    <s v="Sutton"/>
    <s v="T203T203"/>
    <s v="Caledonia"/>
    <x v="49"/>
    <n v="0"/>
    <n v="0"/>
    <n v="0"/>
    <n v="0"/>
    <n v="0"/>
    <n v="0"/>
    <n v="0"/>
  </r>
  <r>
    <s v="T240"/>
    <s v="Wheelock"/>
    <s v="T240"/>
    <s v="Wheelock"/>
    <s v="T240T240"/>
    <s v="Caledonia"/>
    <x v="49"/>
    <n v="0"/>
    <n v="0"/>
    <n v="0"/>
    <n v="0"/>
    <n v="0"/>
    <n v="0"/>
    <n v="0"/>
  </r>
  <r>
    <s v="T036"/>
    <s v="Burke"/>
    <s v="U064"/>
    <s v="Kingdom East USD"/>
    <s v="U064T036"/>
    <s v="Caledonia"/>
    <x v="49"/>
    <n v="277.47000000000003"/>
    <n v="277.85000000000002"/>
    <n v="313.39999999999998"/>
    <n v="348.94999999999993"/>
    <n v="384.49999999999989"/>
    <n v="420.04999999999984"/>
    <n v="455.5999999999998"/>
  </r>
  <r>
    <s v="T051"/>
    <s v="Concord"/>
    <s v="U064"/>
    <s v="Kingdom East USD"/>
    <s v="U064T051"/>
    <s v="Essex"/>
    <x v="49"/>
    <n v="201.74"/>
    <n v="196.85"/>
    <n v="186.35"/>
    <n v="175.85"/>
    <n v="165.35"/>
    <n v="154.85"/>
    <n v="144.35"/>
  </r>
  <r>
    <s v="T116"/>
    <s v="Lunenburg"/>
    <s v="U064"/>
    <s v="Kingdom East USD"/>
    <s v="U064T116"/>
    <s v="Essex"/>
    <x v="49"/>
    <n v="186.08"/>
    <n v="192.05"/>
    <n v="194"/>
    <n v="195.95"/>
    <n v="197.89999999999998"/>
    <n v="199.84999999999997"/>
    <n v="201.79999999999995"/>
  </r>
  <r>
    <s v="T117"/>
    <s v="Lyndon"/>
    <s v="U064"/>
    <s v="Kingdom East USD"/>
    <s v="U064T117"/>
    <s v="Caledonia"/>
    <x v="49"/>
    <n v="711.75999999999988"/>
    <n v="749.06000000000006"/>
    <n v="767.55"/>
    <n v="786.03999999999985"/>
    <n v="804.52999999999975"/>
    <n v="823.01999999999964"/>
    <n v="841.50999999999954"/>
  </r>
  <r>
    <s v="T135"/>
    <s v="Newark"/>
    <s v="U064"/>
    <s v="Kingdom East USD"/>
    <s v="U064T135"/>
    <s v="Caledonia"/>
    <x v="49"/>
    <n v="75.5"/>
    <n v="74"/>
    <n v="51"/>
    <n v="28"/>
    <n v="5"/>
    <n v="0"/>
    <n v="0"/>
  </r>
  <r>
    <s v="T185"/>
    <s v="Sheffield"/>
    <s v="U064"/>
    <s v="Kingdom East USD"/>
    <s v="U064T185"/>
    <s v="Caledonia"/>
    <x v="49"/>
    <n v="95.7"/>
    <n v="102.05"/>
    <n v="31.5"/>
    <n v="0"/>
    <n v="0"/>
    <n v="0"/>
    <n v="0"/>
  </r>
  <r>
    <s v="T203"/>
    <s v="Sutton"/>
    <s v="U064"/>
    <s v="Kingdom East USD"/>
    <s v="U064T203"/>
    <s v="Caledonia"/>
    <x v="49"/>
    <n v="150.18"/>
    <n v="156"/>
    <n v="163.5"/>
    <n v="171"/>
    <n v="178.5"/>
    <n v="186"/>
    <n v="193.5"/>
  </r>
  <r>
    <s v="T240"/>
    <s v="Wheelock"/>
    <s v="U064"/>
    <s v="Kingdom East USD"/>
    <s v="U064T240"/>
    <s v="Caledonia"/>
    <x v="49"/>
    <n v="83.2"/>
    <n v="78"/>
    <n v="124.4"/>
    <n v="170.8"/>
    <n v="217.20000000000002"/>
    <n v="263.60000000000002"/>
    <n v="310"/>
  </r>
  <r>
    <s v="U064"/>
    <s v="Kingdom East USD"/>
    <s v="U064"/>
    <s v="Kingdom East Unified Union School District"/>
    <s v="U064U064"/>
    <s v="Caledonia"/>
    <x v="49"/>
    <n v="0"/>
    <n v="0"/>
    <n v="0"/>
    <n v="0"/>
    <n v="0"/>
    <n v="0"/>
    <n v="0"/>
  </r>
  <r>
    <s v="T142"/>
    <s v="Northfield"/>
    <s v="T142"/>
    <s v="Northfield"/>
    <s v="T142T142"/>
    <s v="Washington"/>
    <x v="50"/>
    <n v="0"/>
    <n v="0"/>
    <n v="0"/>
    <n v="0"/>
    <n v="0"/>
    <n v="0"/>
    <n v="0"/>
  </r>
  <r>
    <s v="T146"/>
    <s v="Orange"/>
    <s v="T146"/>
    <s v="Orange"/>
    <s v="T146T146"/>
    <s v="Orange"/>
    <x v="50"/>
    <n v="0"/>
    <n v="0"/>
    <n v="0"/>
    <n v="0"/>
    <n v="0"/>
    <n v="0"/>
    <n v="0"/>
  </r>
  <r>
    <s v="T223"/>
    <s v="Washington"/>
    <s v="T223"/>
    <s v="Washington"/>
    <s v="T223T223"/>
    <s v="Orange"/>
    <x v="50"/>
    <n v="0"/>
    <n v="0"/>
    <n v="0"/>
    <n v="0"/>
    <n v="0"/>
    <n v="0"/>
    <n v="0"/>
  </r>
  <r>
    <s v="T243"/>
    <s v="Williamstown"/>
    <s v="T243"/>
    <s v="Williamstown"/>
    <s v="T243T243"/>
    <s v="Orange"/>
    <x v="50"/>
    <n v="0"/>
    <n v="0"/>
    <n v="0"/>
    <n v="0"/>
    <n v="0"/>
    <n v="0"/>
    <n v="0"/>
  </r>
  <r>
    <s v="T146"/>
    <s v="Orange"/>
    <s v="U067"/>
    <s v="Orange Washington USD"/>
    <s v="U067T146"/>
    <s v="Orange"/>
    <x v="50"/>
    <n v="159.17000000000002"/>
    <n v="158.91999999999999"/>
    <n v="158.66999999999999"/>
    <n v="158.41999999999999"/>
    <n v="158.16999999999999"/>
    <n v="157.91999999999999"/>
    <n v="157.66999999999999"/>
  </r>
  <r>
    <s v="T223"/>
    <s v="Washington"/>
    <s v="U067"/>
    <s v="Orange Washington USD"/>
    <s v="U067T223"/>
    <s v="Orange"/>
    <x v="50"/>
    <n v="135.79000000000002"/>
    <n v="123.95"/>
    <n v="112.10999999999996"/>
    <n v="100.26999999999991"/>
    <n v="88.429999999999865"/>
    <n v="76.589999999999819"/>
    <n v="64.749999999999773"/>
  </r>
  <r>
    <s v="U067"/>
    <s v="Echo Valley Community School District"/>
    <s v="U067"/>
    <s v="Orange Washington Unified Union School District"/>
    <s v="U067U067"/>
    <s v="Orange"/>
    <x v="50"/>
    <n v="0"/>
    <n v="0"/>
    <n v="0"/>
    <n v="0"/>
    <n v="0"/>
    <n v="0"/>
    <n v="0"/>
  </r>
  <r>
    <s v="T142"/>
    <s v="Northfield"/>
    <s v="U068"/>
    <s v="Central Vermont USD"/>
    <s v="U068T142"/>
    <s v="Washington"/>
    <x v="50"/>
    <n v="608.52"/>
    <n v="587.87"/>
    <n v="600.6400000000001"/>
    <n v="613.4100000000002"/>
    <n v="626.18000000000029"/>
    <n v="638.95000000000039"/>
    <n v="651.72000000000048"/>
  </r>
  <r>
    <s v="T243"/>
    <s v="Williamstown"/>
    <s v="U068"/>
    <s v="Central Vermont USD"/>
    <s v="U068T243"/>
    <s v="Orange"/>
    <x v="50"/>
    <n v="508.44"/>
    <n v="491.55999999999995"/>
    <n v="474.67999999999989"/>
    <n v="457.79999999999984"/>
    <n v="440.91999999999979"/>
    <n v="424.03999999999974"/>
    <n v="407.15999999999968"/>
  </r>
  <r>
    <s v="U068"/>
    <s v="Paine Mountain School District"/>
    <s v="U068"/>
    <s v="Central Vermont Unified Union School District"/>
    <s v="U068U068"/>
    <s v="Washington"/>
    <x v="50"/>
    <n v="0"/>
    <n v="0"/>
    <n v="0"/>
    <n v="0"/>
    <n v="0"/>
    <n v="0"/>
    <n v="0"/>
  </r>
  <r>
    <s v="T129"/>
    <s v="Montpelier"/>
    <s v="T129"/>
    <s v="Montpelier"/>
    <s v="T129T129"/>
    <s v="Washington"/>
    <x v="51"/>
    <n v="0"/>
    <n v="0"/>
    <n v="0"/>
    <n v="0"/>
    <n v="0"/>
    <n v="0"/>
    <n v="0"/>
  </r>
  <r>
    <s v="T170"/>
    <s v="Roxbury"/>
    <s v="T170"/>
    <s v="Roxbury"/>
    <s v="T170T170"/>
    <s v="Washington"/>
    <x v="51"/>
    <n v="0"/>
    <n v="0"/>
    <n v="0"/>
    <n v="0"/>
    <n v="0"/>
    <n v="0"/>
    <n v="0"/>
  </r>
  <r>
    <s v="T129"/>
    <s v="Montpelier"/>
    <s v="U071"/>
    <s v="Montpelier-Roxbury USD"/>
    <s v="U071T129"/>
    <s v="Washington"/>
    <x v="51"/>
    <n v="1128.83"/>
    <n v="1146.2199999999998"/>
    <n v="1057.47"/>
    <n v="968.72000000000025"/>
    <n v="879.97000000000048"/>
    <n v="791.22000000000071"/>
    <n v="702.47000000000094"/>
  </r>
  <r>
    <s v="T170"/>
    <s v="Roxbury"/>
    <s v="U071"/>
    <s v="Montpelier-Roxbury USD"/>
    <s v="U071T170"/>
    <s v="Washington"/>
    <x v="51"/>
    <n v="95.4"/>
    <n v="94.03"/>
    <n v="68.8"/>
    <n v="43.569999999999993"/>
    <n v="18.339999999999989"/>
    <n v="0"/>
    <n v="0"/>
  </r>
  <r>
    <s v="U071"/>
    <s v="Montpelier-Roxbury USD"/>
    <s v="U071"/>
    <s v="Montpelier-Roxbury Unified Union School District"/>
    <s v="U071U071"/>
    <s v="Washington"/>
    <x v="51"/>
    <n v="0"/>
    <n v="0"/>
    <n v="0"/>
    <n v="0"/>
    <n v="0"/>
    <n v="0"/>
    <n v="0"/>
  </r>
  <r>
    <s v="Z999"/>
    <s v="Statewide Totals"/>
    <m/>
    <m/>
    <m/>
    <m/>
    <x v="52"/>
    <n v="88304"/>
    <n v="87416.690000000017"/>
    <n v="86310.71"/>
    <n v="85253.680000000051"/>
    <n v="84254.460000000065"/>
    <n v="83427.950000000026"/>
    <n v="82856.1800000000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56" firstHeaderRow="0" firstDataRow="1" firstDataCol="1"/>
  <pivotFields count="14">
    <pivotField showAll="0"/>
    <pivotField showAll="0"/>
    <pivotField showAll="0"/>
    <pivotField showAll="0"/>
    <pivotField showAll="0"/>
    <pivotField showAll="0"/>
    <pivotField axis="axisRow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h="1" x="52"/>
        <item t="default"/>
      </items>
    </pivotField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</pivotFields>
  <rowFields count="1">
    <field x="6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 of FY17 ADM" fld="7" baseField="0" baseItem="0"/>
    <dataField name="Sum of FY18 ADM" fld="8" baseField="0" baseItem="0"/>
    <dataField name="Sum of FY19 ADM" fld="9" baseField="0" baseItem="0"/>
    <dataField name="Sum of FY20 ADM" fld="10" baseField="0" baseItem="0"/>
    <dataField name="Sum of FY21 ADM" fld="11" baseField="0" baseItem="0"/>
    <dataField name="Sum of FY22 ADM" fld="12" baseField="0" baseItem="0"/>
    <dataField name="Sum of FY23 ADM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12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" sqref="C8:G8"/>
    </sheetView>
  </sheetViews>
  <sheetFormatPr defaultColWidth="9.140625" defaultRowHeight="15"/>
  <cols>
    <col min="1" max="1" width="48.85546875" style="29" bestFit="1" customWidth="1"/>
    <col min="2" max="2" width="36.7109375" style="29" bestFit="1" customWidth="1"/>
    <col min="3" max="4" width="30.85546875" style="30" customWidth="1"/>
    <col min="5" max="5" width="32.7109375" style="30" customWidth="1"/>
    <col min="6" max="6" width="32.42578125" style="30" customWidth="1"/>
    <col min="7" max="7" width="33.5703125" style="30" customWidth="1"/>
    <col min="8" max="16384" width="9.140625" style="132"/>
  </cols>
  <sheetData>
    <row r="1" spans="1:7">
      <c r="A1" s="28" t="s">
        <v>1516</v>
      </c>
    </row>
    <row r="2" spans="1:7">
      <c r="A2" s="189"/>
      <c r="B2" s="189"/>
      <c r="C2" s="195" t="s">
        <v>185</v>
      </c>
      <c r="D2" s="195"/>
      <c r="E2" s="195"/>
      <c r="F2" s="195"/>
      <c r="G2" s="195"/>
    </row>
    <row r="3" spans="1:7" s="133" customFormat="1">
      <c r="A3" s="140" t="s">
        <v>164</v>
      </c>
      <c r="B3" s="140"/>
      <c r="C3" s="141" t="s">
        <v>180</v>
      </c>
      <c r="D3" s="141" t="s">
        <v>181</v>
      </c>
      <c r="E3" s="141" t="s">
        <v>182</v>
      </c>
      <c r="F3" s="141" t="s">
        <v>183</v>
      </c>
      <c r="G3" s="144" t="s">
        <v>184</v>
      </c>
    </row>
    <row r="4" spans="1:7">
      <c r="A4" s="29" t="s">
        <v>148</v>
      </c>
      <c r="C4" s="30" t="s">
        <v>166</v>
      </c>
      <c r="D4" s="30" t="s">
        <v>166</v>
      </c>
      <c r="E4" s="30" t="s">
        <v>166</v>
      </c>
      <c r="F4" s="30" t="s">
        <v>166</v>
      </c>
      <c r="G4" s="30" t="s">
        <v>166</v>
      </c>
    </row>
    <row r="5" spans="1:7">
      <c r="A5" s="29" t="s">
        <v>195</v>
      </c>
      <c r="C5" s="30" t="s">
        <v>206</v>
      </c>
      <c r="D5" s="23" t="s">
        <v>197</v>
      </c>
      <c r="E5" s="23" t="s">
        <v>197</v>
      </c>
      <c r="F5" s="23" t="s">
        <v>197</v>
      </c>
      <c r="G5" s="30" t="s">
        <v>207</v>
      </c>
    </row>
    <row r="6" spans="1:7" ht="17.25" customHeight="1">
      <c r="A6" s="29" t="s">
        <v>196</v>
      </c>
      <c r="C6" s="30" t="s">
        <v>197</v>
      </c>
      <c r="D6" s="30" t="s">
        <v>207</v>
      </c>
      <c r="E6" s="30" t="s">
        <v>208</v>
      </c>
      <c r="F6" s="30" t="s">
        <v>209</v>
      </c>
      <c r="G6" s="30" t="s">
        <v>210</v>
      </c>
    </row>
    <row r="8" spans="1:7">
      <c r="A8" s="189"/>
      <c r="B8" s="189"/>
      <c r="C8" s="196" t="s">
        <v>1514</v>
      </c>
      <c r="D8" s="196"/>
      <c r="E8" s="196"/>
      <c r="F8" s="196"/>
      <c r="G8" s="196"/>
    </row>
    <row r="9" spans="1:7">
      <c r="A9" s="140" t="s">
        <v>164</v>
      </c>
      <c r="B9" s="140" t="s">
        <v>186</v>
      </c>
      <c r="C9" s="141" t="s">
        <v>180</v>
      </c>
      <c r="D9" s="142" t="s">
        <v>181</v>
      </c>
      <c r="E9" s="142" t="s">
        <v>182</v>
      </c>
      <c r="F9" s="142" t="s">
        <v>183</v>
      </c>
      <c r="G9" s="143" t="s">
        <v>184</v>
      </c>
    </row>
    <row r="10" spans="1:7" ht="105">
      <c r="A10" s="29" t="s">
        <v>148</v>
      </c>
      <c r="B10" s="29" t="s">
        <v>194</v>
      </c>
      <c r="C10" s="30" t="s">
        <v>189</v>
      </c>
      <c r="D10" s="23" t="s">
        <v>190</v>
      </c>
      <c r="E10" s="23" t="s">
        <v>191</v>
      </c>
      <c r="F10" s="23" t="s">
        <v>192</v>
      </c>
      <c r="G10" s="23" t="s">
        <v>193</v>
      </c>
    </row>
    <row r="11" spans="1:7">
      <c r="A11" s="29" t="s">
        <v>195</v>
      </c>
      <c r="B11" s="29" t="s">
        <v>187</v>
      </c>
      <c r="C11" s="30" t="s">
        <v>188</v>
      </c>
      <c r="D11" s="23" t="s">
        <v>197</v>
      </c>
      <c r="E11" s="23" t="s">
        <v>197</v>
      </c>
      <c r="F11" s="23" t="s">
        <v>197</v>
      </c>
      <c r="G11" s="23"/>
    </row>
    <row r="12" spans="1:7">
      <c r="A12" s="29" t="s">
        <v>196</v>
      </c>
      <c r="B12" s="29" t="s">
        <v>187</v>
      </c>
      <c r="C12" s="30" t="s">
        <v>197</v>
      </c>
      <c r="D12" s="30" t="s">
        <v>202</v>
      </c>
      <c r="E12" s="30" t="s">
        <v>203</v>
      </c>
      <c r="F12" s="30" t="s">
        <v>204</v>
      </c>
      <c r="G12" s="30" t="s">
        <v>205</v>
      </c>
    </row>
  </sheetData>
  <mergeCells count="2">
    <mergeCell ref="C2:G2"/>
    <mergeCell ref="C8:G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52"/>
  <sheetViews>
    <sheetView workbookViewId="0">
      <selection sqref="A1:A52"/>
    </sheetView>
  </sheetViews>
  <sheetFormatPr defaultRowHeight="15"/>
  <sheetData>
    <row r="1" spans="1:1">
      <c r="A1" t="s">
        <v>5</v>
      </c>
    </row>
    <row r="2" spans="1:1">
      <c r="A2" t="s">
        <v>3</v>
      </c>
    </row>
    <row r="3" spans="1:1">
      <c r="A3" t="s">
        <v>7</v>
      </c>
    </row>
    <row r="4" spans="1:1">
      <c r="A4" t="s">
        <v>117</v>
      </c>
    </row>
    <row r="5" spans="1:1">
      <c r="A5" t="s">
        <v>116</v>
      </c>
    </row>
    <row r="6" spans="1:1">
      <c r="A6" t="s">
        <v>11</v>
      </c>
    </row>
    <row r="7" spans="1:1">
      <c r="A7" t="s">
        <v>25</v>
      </c>
    </row>
    <row r="8" spans="1:1">
      <c r="A8" t="s">
        <v>15</v>
      </c>
    </row>
    <row r="9" spans="1:1">
      <c r="A9" t="s">
        <v>130</v>
      </c>
    </row>
    <row r="10" spans="1:1">
      <c r="A10" t="s">
        <v>121</v>
      </c>
    </row>
    <row r="11" spans="1:1">
      <c r="A11" t="s">
        <v>113</v>
      </c>
    </row>
    <row r="12" spans="1:1">
      <c r="A12" t="s">
        <v>13</v>
      </c>
    </row>
    <row r="13" spans="1:1">
      <c r="A13" t="s">
        <v>33</v>
      </c>
    </row>
    <row r="14" spans="1:1">
      <c r="A14" t="s">
        <v>94</v>
      </c>
    </row>
    <row r="15" spans="1:1">
      <c r="A15" t="s">
        <v>35</v>
      </c>
    </row>
    <row r="16" spans="1:1">
      <c r="A16" t="s">
        <v>37</v>
      </c>
    </row>
    <row r="17" spans="1:1">
      <c r="A17" t="s">
        <v>39</v>
      </c>
    </row>
    <row r="18" spans="1:1">
      <c r="A18" t="s">
        <v>43</v>
      </c>
    </row>
    <row r="19" spans="1:1">
      <c r="A19" t="s">
        <v>128</v>
      </c>
    </row>
    <row r="20" spans="1:1">
      <c r="A20" t="s">
        <v>82</v>
      </c>
    </row>
    <row r="21" spans="1:1">
      <c r="A21" t="s">
        <v>127</v>
      </c>
    </row>
    <row r="22" spans="1:1">
      <c r="A22" t="s">
        <v>129</v>
      </c>
    </row>
    <row r="23" spans="1:1">
      <c r="A23" t="s">
        <v>46</v>
      </c>
    </row>
    <row r="24" spans="1:1">
      <c r="A24" t="s">
        <v>123</v>
      </c>
    </row>
    <row r="25" spans="1:1">
      <c r="A25" t="s">
        <v>122</v>
      </c>
    </row>
    <row r="26" spans="1:1">
      <c r="A26" t="s">
        <v>125</v>
      </c>
    </row>
    <row r="27" spans="1:1">
      <c r="A27" t="s">
        <v>18</v>
      </c>
    </row>
    <row r="28" spans="1:1">
      <c r="A28" t="s">
        <v>131</v>
      </c>
    </row>
    <row r="29" spans="1:1">
      <c r="A29" t="s">
        <v>119</v>
      </c>
    </row>
    <row r="30" spans="1:1">
      <c r="A30" t="s">
        <v>53</v>
      </c>
    </row>
    <row r="31" spans="1:1">
      <c r="A31" t="s">
        <v>115</v>
      </c>
    </row>
    <row r="32" spans="1:1">
      <c r="A32" t="s">
        <v>48</v>
      </c>
    </row>
    <row r="33" spans="1:1">
      <c r="A33" t="s">
        <v>124</v>
      </c>
    </row>
    <row r="34" spans="1:1">
      <c r="A34" t="s">
        <v>59</v>
      </c>
    </row>
    <row r="35" spans="1:1">
      <c r="A35" t="s">
        <v>61</v>
      </c>
    </row>
    <row r="36" spans="1:1">
      <c r="A36" t="s">
        <v>118</v>
      </c>
    </row>
    <row r="37" spans="1:1">
      <c r="A37" t="s">
        <v>66</v>
      </c>
    </row>
    <row r="38" spans="1:1">
      <c r="A38" t="s">
        <v>63</v>
      </c>
    </row>
    <row r="39" spans="1:1">
      <c r="A39" t="s">
        <v>28</v>
      </c>
    </row>
    <row r="40" spans="1:1">
      <c r="A40" t="s">
        <v>9</v>
      </c>
    </row>
    <row r="41" spans="1:1">
      <c r="A41" t="s">
        <v>87</v>
      </c>
    </row>
    <row r="42" spans="1:1">
      <c r="A42" t="s">
        <v>20</v>
      </c>
    </row>
    <row r="43" spans="1:1">
      <c r="A43" t="s">
        <v>91</v>
      </c>
    </row>
    <row r="44" spans="1:1">
      <c r="A44" t="s">
        <v>55</v>
      </c>
    </row>
    <row r="45" spans="1:1">
      <c r="A45" t="s">
        <v>114</v>
      </c>
    </row>
    <row r="46" spans="1:1">
      <c r="A46" t="s">
        <v>69</v>
      </c>
    </row>
    <row r="47" spans="1:1">
      <c r="A47" t="s">
        <v>71</v>
      </c>
    </row>
    <row r="48" spans="1:1">
      <c r="A48" t="s">
        <v>73</v>
      </c>
    </row>
    <row r="49" spans="1:1">
      <c r="A49" t="s">
        <v>75</v>
      </c>
    </row>
    <row r="50" spans="1:1">
      <c r="A50" t="s">
        <v>77</v>
      </c>
    </row>
    <row r="51" spans="1:1">
      <c r="A51" t="s">
        <v>79</v>
      </c>
    </row>
    <row r="52" spans="1:1">
      <c r="A52" t="s">
        <v>31</v>
      </c>
    </row>
  </sheetData>
  <sortState ref="A1:A52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58"/>
  <sheetViews>
    <sheetView zoomScale="80" zoomScaleNormal="80" workbookViewId="0">
      <pane xSplit="3" topLeftCell="D1" activePane="topRight" state="frozen"/>
      <selection pane="topRight" activeCell="O7" sqref="O7"/>
    </sheetView>
  </sheetViews>
  <sheetFormatPr defaultRowHeight="15" outlineLevelCol="1"/>
  <cols>
    <col min="3" max="3" width="25.28515625" bestFit="1" customWidth="1"/>
    <col min="4" max="4" width="18" style="7" hidden="1" customWidth="1" outlineLevel="1"/>
    <col min="5" max="5" width="18.5703125" style="7" hidden="1" customWidth="1" outlineLevel="1"/>
    <col min="6" max="6" width="15.140625" style="7" hidden="1" customWidth="1" outlineLevel="1"/>
    <col min="7" max="7" width="19.42578125" style="7" bestFit="1" customWidth="1" collapsed="1"/>
    <col min="8" max="8" width="18.28515625" style="7" hidden="1" customWidth="1" outlineLevel="1"/>
    <col min="9" max="9" width="25.28515625" style="7" hidden="1" customWidth="1" outlineLevel="1"/>
    <col min="10" max="10" width="14.85546875" style="7" hidden="1" customWidth="1" outlineLevel="1"/>
    <col min="11" max="11" width="16.7109375" style="7" customWidth="1" collapsed="1"/>
    <col min="12" max="12" width="14.5703125" style="7" hidden="1" customWidth="1" outlineLevel="1"/>
    <col min="13" max="13" width="14.42578125" style="7" hidden="1" customWidth="1" outlineLevel="1"/>
    <col min="14" max="14" width="15.28515625" style="7" hidden="1" customWidth="1" outlineLevel="1"/>
    <col min="15" max="15" width="16.5703125" style="7" customWidth="1" collapsed="1"/>
    <col min="16" max="16" width="20" style="7" bestFit="1" customWidth="1"/>
    <col min="17" max="17" width="8" style="7" bestFit="1" customWidth="1"/>
    <col min="18" max="18" width="16.85546875" style="7" bestFit="1" customWidth="1"/>
    <col min="19" max="19" width="14" style="129" customWidth="1"/>
    <col min="20" max="20" width="12.28515625" bestFit="1" customWidth="1"/>
  </cols>
  <sheetData>
    <row r="1" spans="1:26" s="7" customFormat="1" ht="23.25">
      <c r="A1" s="160" t="s">
        <v>133</v>
      </c>
      <c r="G1" s="152"/>
      <c r="S1" s="129"/>
      <c r="U1" s="152"/>
    </row>
    <row r="2" spans="1:26" s="7" customFormat="1" ht="27.75" customHeight="1">
      <c r="A2" s="19"/>
      <c r="G2" s="158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2"/>
      <c r="V2" s="152"/>
      <c r="W2" s="152"/>
      <c r="X2" s="152"/>
    </row>
    <row r="3" spans="1:26" s="7" customFormat="1" ht="63" customHeight="1" thickBot="1">
      <c r="A3" s="19"/>
      <c r="G3" s="151"/>
      <c r="S3" s="129"/>
      <c r="U3" s="152"/>
    </row>
    <row r="4" spans="1:26" ht="64.5" thickTop="1" thickBot="1">
      <c r="A4" s="17" t="s">
        <v>96</v>
      </c>
      <c r="B4" s="17" t="s">
        <v>95</v>
      </c>
      <c r="C4" s="17" t="s">
        <v>97</v>
      </c>
      <c r="D4" s="17" t="s">
        <v>150</v>
      </c>
      <c r="E4" s="17" t="s">
        <v>151</v>
      </c>
      <c r="F4" s="17" t="s">
        <v>152</v>
      </c>
      <c r="G4" s="17" t="s">
        <v>160</v>
      </c>
      <c r="H4" s="17" t="s">
        <v>149</v>
      </c>
      <c r="I4" s="17" t="s">
        <v>153</v>
      </c>
      <c r="J4" s="17" t="s">
        <v>154</v>
      </c>
      <c r="K4" s="17" t="s">
        <v>159</v>
      </c>
      <c r="L4" s="149" t="s">
        <v>155</v>
      </c>
      <c r="M4" s="149" t="s">
        <v>156</v>
      </c>
      <c r="N4" s="149" t="s">
        <v>157</v>
      </c>
      <c r="O4" s="149" t="s">
        <v>158</v>
      </c>
      <c r="P4" s="149" t="s">
        <v>161</v>
      </c>
      <c r="Q4" s="149" t="s">
        <v>148</v>
      </c>
      <c r="R4" s="149" t="s">
        <v>163</v>
      </c>
      <c r="S4" s="150" t="s">
        <v>1517</v>
      </c>
      <c r="T4" s="149" t="s">
        <v>162</v>
      </c>
      <c r="U4" s="1"/>
      <c r="V4" s="1"/>
      <c r="W4" s="2"/>
      <c r="X4" s="1"/>
      <c r="Y4" s="2"/>
      <c r="Z4" s="2"/>
    </row>
    <row r="5" spans="1:26" ht="15.75" thickTop="1">
      <c r="A5" t="s">
        <v>110</v>
      </c>
      <c r="B5" t="s">
        <v>0</v>
      </c>
      <c r="C5" t="s">
        <v>119</v>
      </c>
      <c r="D5" s="15">
        <v>568442</v>
      </c>
      <c r="E5" s="16">
        <v>1898324</v>
      </c>
      <c r="F5" s="16">
        <v>0</v>
      </c>
      <c r="G5" s="16">
        <f t="shared" ref="G5:G36" si="0">SUM(D5:F5)</f>
        <v>2466766</v>
      </c>
      <c r="H5" s="16">
        <v>586772</v>
      </c>
      <c r="I5" s="16">
        <v>1662811</v>
      </c>
      <c r="J5" s="16">
        <v>0</v>
      </c>
      <c r="K5" s="8">
        <f t="shared" ref="K5:K36" si="1">SUM(H5:I5)</f>
        <v>2249583</v>
      </c>
      <c r="L5" s="161">
        <v>562517</v>
      </c>
      <c r="M5" s="161">
        <v>2214746.33</v>
      </c>
      <c r="N5" s="161">
        <v>0</v>
      </c>
      <c r="O5" s="180">
        <f t="shared" ref="O5:O36" si="2">SUM(L5:N5)</f>
        <v>2777263.33</v>
      </c>
      <c r="P5" s="180">
        <f t="shared" ref="P5:P36" si="3">AVERAGE(G5,K5,O5)</f>
        <v>2497870.7766666668</v>
      </c>
      <c r="Q5" s="185">
        <v>3.1850000000000003E-2</v>
      </c>
      <c r="R5" s="180">
        <f t="shared" ref="R5:R36" si="4">P5*(1+Q5)</f>
        <v>2577427.9609035002</v>
      </c>
      <c r="S5" s="175">
        <f>VLOOKUP(A5,LTM!B:S,17,FALSE)</f>
        <v>1468.2466666666667</v>
      </c>
      <c r="T5" s="180">
        <f t="shared" ref="T5:T36" si="5">R5/S5</f>
        <v>1755.4461518070307</v>
      </c>
    </row>
    <row r="6" spans="1:26">
      <c r="A6" t="s">
        <v>1</v>
      </c>
      <c r="B6" t="s">
        <v>2</v>
      </c>
      <c r="C6" t="s">
        <v>3</v>
      </c>
      <c r="D6" s="15">
        <v>399717</v>
      </c>
      <c r="E6" s="16">
        <v>1697551</v>
      </c>
      <c r="F6" s="16">
        <v>0</v>
      </c>
      <c r="G6" s="16">
        <f t="shared" si="0"/>
        <v>2097268</v>
      </c>
      <c r="H6" s="16">
        <v>407555</v>
      </c>
      <c r="I6" s="16">
        <v>1672068</v>
      </c>
      <c r="J6" s="16">
        <v>0</v>
      </c>
      <c r="K6" s="8">
        <f t="shared" si="1"/>
        <v>2079623</v>
      </c>
      <c r="L6" s="161">
        <v>379435</v>
      </c>
      <c r="M6" s="161">
        <v>1991788.33</v>
      </c>
      <c r="N6" s="161">
        <v>0</v>
      </c>
      <c r="O6" s="180">
        <f t="shared" si="2"/>
        <v>2371223.33</v>
      </c>
      <c r="P6" s="180">
        <f t="shared" si="3"/>
        <v>2182704.7766666668</v>
      </c>
      <c r="Q6" s="185">
        <v>3.1850000000000003E-2</v>
      </c>
      <c r="R6" s="180">
        <f t="shared" si="4"/>
        <v>2252223.9238034999</v>
      </c>
      <c r="S6" s="175">
        <f>VLOOKUP(A6,LTM!B:S,17,FALSE)</f>
        <v>987.37666666666667</v>
      </c>
      <c r="T6" s="180">
        <f t="shared" si="5"/>
        <v>2281.0179740289927</v>
      </c>
    </row>
    <row r="7" spans="1:26">
      <c r="A7" t="s">
        <v>4</v>
      </c>
      <c r="B7" t="s">
        <v>99</v>
      </c>
      <c r="C7" t="s">
        <v>5</v>
      </c>
      <c r="D7" s="15">
        <v>626565</v>
      </c>
      <c r="E7" s="16">
        <v>1688042</v>
      </c>
      <c r="F7" s="16">
        <v>0</v>
      </c>
      <c r="G7" s="16">
        <f t="shared" si="0"/>
        <v>2314607</v>
      </c>
      <c r="H7" s="16">
        <v>663880</v>
      </c>
      <c r="I7" s="16">
        <v>1429428</v>
      </c>
      <c r="J7" s="16">
        <v>0</v>
      </c>
      <c r="K7" s="8">
        <f t="shared" si="1"/>
        <v>2093308</v>
      </c>
      <c r="L7" s="161">
        <v>645452</v>
      </c>
      <c r="M7" s="161">
        <v>1581991.16</v>
      </c>
      <c r="N7" s="161">
        <v>0</v>
      </c>
      <c r="O7" s="180">
        <f t="shared" si="2"/>
        <v>2227443.16</v>
      </c>
      <c r="P7" s="180">
        <f t="shared" si="3"/>
        <v>2211786.0533333332</v>
      </c>
      <c r="Q7" s="185">
        <v>3.1850000000000003E-2</v>
      </c>
      <c r="R7" s="180">
        <f t="shared" si="4"/>
        <v>2282231.4391319999</v>
      </c>
      <c r="S7" s="175">
        <f>VLOOKUP(A7,LTM!B:S,17,FALSE)</f>
        <v>1822.3533333333332</v>
      </c>
      <c r="T7" s="180">
        <f t="shared" si="5"/>
        <v>1252.3539740547935</v>
      </c>
    </row>
    <row r="8" spans="1:26">
      <c r="A8" t="s">
        <v>6</v>
      </c>
      <c r="B8" t="s">
        <v>6</v>
      </c>
      <c r="C8" t="s">
        <v>7</v>
      </c>
      <c r="D8" s="15">
        <v>503928</v>
      </c>
      <c r="E8" s="16">
        <v>1904217</v>
      </c>
      <c r="F8" s="16">
        <v>0</v>
      </c>
      <c r="G8" s="16">
        <f t="shared" si="0"/>
        <v>2408145</v>
      </c>
      <c r="H8" s="16">
        <v>529680</v>
      </c>
      <c r="I8" s="16">
        <v>1759933</v>
      </c>
      <c r="J8" s="16">
        <v>0</v>
      </c>
      <c r="K8" s="8">
        <f t="shared" si="1"/>
        <v>2289613</v>
      </c>
      <c r="L8" s="161">
        <v>501002</v>
      </c>
      <c r="M8" s="161">
        <v>2060068.63</v>
      </c>
      <c r="N8" s="161">
        <v>0</v>
      </c>
      <c r="O8" s="180">
        <f t="shared" si="2"/>
        <v>2561070.63</v>
      </c>
      <c r="P8" s="180">
        <f t="shared" si="3"/>
        <v>2419609.5433333335</v>
      </c>
      <c r="Q8" s="185">
        <v>3.1850000000000003E-2</v>
      </c>
      <c r="R8" s="180">
        <f t="shared" si="4"/>
        <v>2496674.1072884998</v>
      </c>
      <c r="S8" s="175">
        <f>VLOOKUP(A8,LTM!B:S,17,FALSE)</f>
        <v>1344.1066666666668</v>
      </c>
      <c r="T8" s="180">
        <f t="shared" si="5"/>
        <v>1857.4970046686519</v>
      </c>
    </row>
    <row r="9" spans="1:26">
      <c r="A9" t="s">
        <v>8</v>
      </c>
      <c r="B9" t="s">
        <v>8</v>
      </c>
      <c r="C9" t="s">
        <v>9</v>
      </c>
      <c r="D9" s="15">
        <v>1113707</v>
      </c>
      <c r="E9" s="16">
        <v>5183370</v>
      </c>
      <c r="F9" s="16">
        <v>0</v>
      </c>
      <c r="G9" s="16">
        <f t="shared" si="0"/>
        <v>6297077</v>
      </c>
      <c r="H9" s="16">
        <v>1173130</v>
      </c>
      <c r="I9" s="16">
        <v>5257487</v>
      </c>
      <c r="J9" s="16">
        <v>0</v>
      </c>
      <c r="K9" s="8">
        <f t="shared" si="1"/>
        <v>6430617</v>
      </c>
      <c r="L9" s="161">
        <v>1110433</v>
      </c>
      <c r="M9" s="161">
        <v>5294686.78</v>
      </c>
      <c r="N9" s="161">
        <v>0</v>
      </c>
      <c r="O9" s="180">
        <f t="shared" si="2"/>
        <v>6405119.7800000003</v>
      </c>
      <c r="P9" s="180">
        <f t="shared" si="3"/>
        <v>6377604.5933333337</v>
      </c>
      <c r="Q9" s="185">
        <v>3.1850000000000003E-2</v>
      </c>
      <c r="R9" s="180">
        <f t="shared" si="4"/>
        <v>6580731.2996309996</v>
      </c>
      <c r="S9" s="175">
        <f>VLOOKUP(A9,LTM!B:S,17,FALSE)</f>
        <v>3172.5233333333331</v>
      </c>
      <c r="T9" s="180">
        <f t="shared" si="5"/>
        <v>2074.2893300383398</v>
      </c>
    </row>
    <row r="10" spans="1:26">
      <c r="A10" t="s">
        <v>10</v>
      </c>
      <c r="B10" t="s">
        <v>10</v>
      </c>
      <c r="C10" t="s">
        <v>11</v>
      </c>
      <c r="D10" s="15">
        <v>786052</v>
      </c>
      <c r="E10" s="16">
        <v>4059615</v>
      </c>
      <c r="F10" s="16">
        <v>0</v>
      </c>
      <c r="G10" s="16">
        <f t="shared" si="0"/>
        <v>4845667</v>
      </c>
      <c r="H10" s="16">
        <v>822228</v>
      </c>
      <c r="I10" s="16">
        <v>3722795</v>
      </c>
      <c r="J10" s="16">
        <v>0</v>
      </c>
      <c r="K10" s="8">
        <f t="shared" si="1"/>
        <v>4545023</v>
      </c>
      <c r="L10" s="161">
        <v>820351</v>
      </c>
      <c r="M10" s="161">
        <v>4204026.9300000006</v>
      </c>
      <c r="N10" s="161">
        <v>0</v>
      </c>
      <c r="O10" s="180">
        <f t="shared" si="2"/>
        <v>5024377.9300000006</v>
      </c>
      <c r="P10" s="180">
        <f t="shared" si="3"/>
        <v>4805022.6433333335</v>
      </c>
      <c r="Q10" s="185">
        <v>3.1850000000000003E-2</v>
      </c>
      <c r="R10" s="180">
        <f t="shared" si="4"/>
        <v>4958062.6145235002</v>
      </c>
      <c r="S10" s="175">
        <f>VLOOKUP(A10,LTM!B:S,17,FALSE)</f>
        <v>2284.1133333333332</v>
      </c>
      <c r="T10" s="180">
        <f t="shared" si="5"/>
        <v>2170.6727692394861</v>
      </c>
    </row>
    <row r="11" spans="1:26">
      <c r="A11" t="s">
        <v>12</v>
      </c>
      <c r="B11" t="s">
        <v>100</v>
      </c>
      <c r="C11" t="s">
        <v>13</v>
      </c>
      <c r="D11" s="15">
        <v>773823</v>
      </c>
      <c r="E11" s="16">
        <v>3050300</v>
      </c>
      <c r="F11" s="16">
        <v>0</v>
      </c>
      <c r="G11" s="16">
        <f t="shared" si="0"/>
        <v>3824123</v>
      </c>
      <c r="H11" s="16">
        <v>834134</v>
      </c>
      <c r="I11" s="16">
        <v>3155893</v>
      </c>
      <c r="J11" s="16">
        <v>0</v>
      </c>
      <c r="K11" s="8">
        <f t="shared" si="1"/>
        <v>3990027</v>
      </c>
      <c r="L11" s="161">
        <v>801249</v>
      </c>
      <c r="M11" s="161">
        <v>3223291.82</v>
      </c>
      <c r="N11" s="161">
        <v>0</v>
      </c>
      <c r="O11" s="180">
        <f t="shared" si="2"/>
        <v>4024540.82</v>
      </c>
      <c r="P11" s="180">
        <f t="shared" si="3"/>
        <v>3946230.2733333334</v>
      </c>
      <c r="Q11" s="185">
        <v>3.1850000000000003E-2</v>
      </c>
      <c r="R11" s="180">
        <f t="shared" si="4"/>
        <v>4071917.7075389996</v>
      </c>
      <c r="S11" s="175">
        <f>VLOOKUP(A11,LTM!B:S,17,FALSE)</f>
        <v>2304.0000000000005</v>
      </c>
      <c r="T11" s="180">
        <f t="shared" si="5"/>
        <v>1767.325393897135</v>
      </c>
    </row>
    <row r="12" spans="1:26" s="7" customFormat="1">
      <c r="A12" s="7" t="s">
        <v>14</v>
      </c>
      <c r="B12" s="7" t="s">
        <v>14</v>
      </c>
      <c r="C12" s="7" t="s">
        <v>15</v>
      </c>
      <c r="D12" s="15">
        <v>632868.32000000007</v>
      </c>
      <c r="E12" s="15">
        <v>1766590.56</v>
      </c>
      <c r="F12" s="16">
        <v>0</v>
      </c>
      <c r="G12" s="16">
        <f t="shared" si="0"/>
        <v>2399458.88</v>
      </c>
      <c r="H12" s="15">
        <v>659085.6</v>
      </c>
      <c r="I12" s="15">
        <v>2184376.2800000003</v>
      </c>
      <c r="J12" s="16">
        <v>0</v>
      </c>
      <c r="K12" s="8">
        <f t="shared" si="1"/>
        <v>2843461.8800000004</v>
      </c>
      <c r="L12" s="161">
        <v>638767</v>
      </c>
      <c r="M12" s="161">
        <v>2207025.12</v>
      </c>
      <c r="N12" s="161">
        <v>0</v>
      </c>
      <c r="O12" s="180">
        <f t="shared" si="2"/>
        <v>2845792.12</v>
      </c>
      <c r="P12" s="180">
        <f t="shared" si="3"/>
        <v>2696237.6266666665</v>
      </c>
      <c r="Q12" s="185">
        <v>3.1850000000000003E-2</v>
      </c>
      <c r="R12" s="180">
        <f t="shared" si="4"/>
        <v>2782112.7950759996</v>
      </c>
      <c r="S12" s="175">
        <f>VLOOKUP(A12,LTM!B:S,17,FALSE)</f>
        <v>1583.2866666666666</v>
      </c>
      <c r="T12" s="180">
        <f t="shared" si="5"/>
        <v>1757.1756610148507</v>
      </c>
    </row>
    <row r="13" spans="1:26">
      <c r="A13" t="s">
        <v>16</v>
      </c>
      <c r="B13" t="s">
        <v>17</v>
      </c>
      <c r="C13" t="s">
        <v>18</v>
      </c>
      <c r="D13" s="15">
        <v>585806</v>
      </c>
      <c r="E13" s="16">
        <v>3293660</v>
      </c>
      <c r="F13" s="16">
        <v>0</v>
      </c>
      <c r="G13" s="16">
        <f t="shared" si="0"/>
        <v>3879466</v>
      </c>
      <c r="H13" s="16">
        <v>603787</v>
      </c>
      <c r="I13" s="16">
        <v>3070641</v>
      </c>
      <c r="J13" s="16">
        <v>0</v>
      </c>
      <c r="K13" s="8">
        <f t="shared" si="1"/>
        <v>3674428</v>
      </c>
      <c r="L13" s="161">
        <v>591811</v>
      </c>
      <c r="M13" s="161">
        <v>3114191.64</v>
      </c>
      <c r="N13" s="161">
        <v>0</v>
      </c>
      <c r="O13" s="180">
        <f t="shared" si="2"/>
        <v>3706002.64</v>
      </c>
      <c r="P13" s="180">
        <f t="shared" si="3"/>
        <v>3753298.8800000004</v>
      </c>
      <c r="Q13" s="185">
        <v>3.1850000000000003E-2</v>
      </c>
      <c r="R13" s="180">
        <f t="shared" si="4"/>
        <v>3872841.4493280002</v>
      </c>
      <c r="S13" s="175">
        <f>VLOOKUP(A13,LTM!B:S,17,FALSE)</f>
        <v>1679.8699999999997</v>
      </c>
      <c r="T13" s="180">
        <f t="shared" si="5"/>
        <v>2305.4411646901253</v>
      </c>
    </row>
    <row r="14" spans="1:26">
      <c r="A14" t="s">
        <v>19</v>
      </c>
      <c r="B14" t="s">
        <v>101</v>
      </c>
      <c r="C14" t="s">
        <v>20</v>
      </c>
      <c r="D14" s="15">
        <v>396527</v>
      </c>
      <c r="E14" s="16">
        <v>1673201</v>
      </c>
      <c r="F14" s="16">
        <v>0</v>
      </c>
      <c r="G14" s="16">
        <f t="shared" si="0"/>
        <v>2069728</v>
      </c>
      <c r="H14" s="16">
        <v>432131</v>
      </c>
      <c r="I14" s="16">
        <v>1849167</v>
      </c>
      <c r="J14" s="16">
        <v>0</v>
      </c>
      <c r="K14" s="8">
        <f t="shared" si="1"/>
        <v>2281298</v>
      </c>
      <c r="L14" s="161">
        <v>412756</v>
      </c>
      <c r="M14" s="161">
        <v>2133927.4300000002</v>
      </c>
      <c r="N14" s="161">
        <v>0</v>
      </c>
      <c r="O14" s="180">
        <f t="shared" si="2"/>
        <v>2546683.4300000002</v>
      </c>
      <c r="P14" s="180">
        <f t="shared" si="3"/>
        <v>2299236.4766666666</v>
      </c>
      <c r="Q14" s="185">
        <v>3.1850000000000003E-2</v>
      </c>
      <c r="R14" s="180">
        <f t="shared" si="4"/>
        <v>2372467.1584484996</v>
      </c>
      <c r="S14" s="175">
        <f>VLOOKUP(A14,LTM!B:S,17,FALSE)</f>
        <v>1110.7066666666667</v>
      </c>
      <c r="T14" s="180">
        <f t="shared" si="5"/>
        <v>2135.997945855941</v>
      </c>
    </row>
    <row r="15" spans="1:26">
      <c r="A15" t="s">
        <v>21</v>
      </c>
      <c r="B15" t="s">
        <v>21</v>
      </c>
      <c r="C15" t="s">
        <v>113</v>
      </c>
      <c r="D15" s="15">
        <v>920729</v>
      </c>
      <c r="E15" s="16">
        <v>3776748</v>
      </c>
      <c r="F15" s="16">
        <v>0</v>
      </c>
      <c r="G15" s="16">
        <f t="shared" si="0"/>
        <v>4697477</v>
      </c>
      <c r="H15" s="16">
        <v>947698</v>
      </c>
      <c r="I15" s="16">
        <v>3728024</v>
      </c>
      <c r="J15" s="16">
        <v>0</v>
      </c>
      <c r="K15" s="8">
        <f t="shared" si="1"/>
        <v>4675722</v>
      </c>
      <c r="L15" s="161">
        <v>918997</v>
      </c>
      <c r="M15" s="161">
        <v>4261372.66</v>
      </c>
      <c r="N15" s="161">
        <v>0</v>
      </c>
      <c r="O15" s="180">
        <f t="shared" si="2"/>
        <v>5180369.66</v>
      </c>
      <c r="P15" s="180">
        <f t="shared" si="3"/>
        <v>4851189.5533333337</v>
      </c>
      <c r="Q15" s="185">
        <v>3.1850000000000003E-2</v>
      </c>
      <c r="R15" s="180">
        <f t="shared" si="4"/>
        <v>5005699.9406070001</v>
      </c>
      <c r="S15" s="175">
        <f>VLOOKUP(A15,LTM!B:S,17,FALSE)</f>
        <v>2629.7999999999997</v>
      </c>
      <c r="T15" s="180">
        <f t="shared" si="5"/>
        <v>1903.4527114636096</v>
      </c>
    </row>
    <row r="16" spans="1:26">
      <c r="A16" t="s">
        <v>120</v>
      </c>
      <c r="B16" t="s">
        <v>22</v>
      </c>
      <c r="C16" t="s">
        <v>121</v>
      </c>
      <c r="D16" s="15">
        <v>1454121</v>
      </c>
      <c r="E16" s="16">
        <v>4856362</v>
      </c>
      <c r="F16" s="16">
        <v>0</v>
      </c>
      <c r="G16" s="16">
        <f t="shared" si="0"/>
        <v>6310483</v>
      </c>
      <c r="H16" s="16">
        <v>1506648</v>
      </c>
      <c r="I16" s="16">
        <v>5184663</v>
      </c>
      <c r="J16" s="16">
        <v>0</v>
      </c>
      <c r="K16" s="8">
        <f t="shared" si="1"/>
        <v>6691311</v>
      </c>
      <c r="L16" s="161">
        <v>1469963</v>
      </c>
      <c r="M16" s="161">
        <v>6404162.7000000002</v>
      </c>
      <c r="N16" s="161">
        <v>0</v>
      </c>
      <c r="O16" s="180">
        <f t="shared" si="2"/>
        <v>7874125.7000000002</v>
      </c>
      <c r="P16" s="180">
        <f t="shared" si="3"/>
        <v>6958639.8999999994</v>
      </c>
      <c r="Q16" s="185">
        <v>3.1850000000000003E-2</v>
      </c>
      <c r="R16" s="180">
        <f t="shared" si="4"/>
        <v>7180272.5808149986</v>
      </c>
      <c r="S16" s="175">
        <f>VLOOKUP(A16,LTM!B:S,17,FALSE)</f>
        <v>4253.4333333333334</v>
      </c>
      <c r="T16" s="180">
        <f t="shared" si="5"/>
        <v>1688.1121715355434</v>
      </c>
    </row>
    <row r="17" spans="1:20">
      <c r="A17" t="s">
        <v>23</v>
      </c>
      <c r="B17" t="s">
        <v>24</v>
      </c>
      <c r="C17" t="s">
        <v>25</v>
      </c>
      <c r="D17" s="15">
        <v>1314836</v>
      </c>
      <c r="E17" s="16">
        <v>6364646</v>
      </c>
      <c r="F17" s="16">
        <v>0</v>
      </c>
      <c r="G17" s="16">
        <f t="shared" si="0"/>
        <v>7679482</v>
      </c>
      <c r="H17" s="16">
        <v>1414055</v>
      </c>
      <c r="I17" s="16">
        <v>6056521</v>
      </c>
      <c r="J17" s="16">
        <v>0</v>
      </c>
      <c r="K17" s="8">
        <f t="shared" si="1"/>
        <v>7470576</v>
      </c>
      <c r="L17" s="161">
        <v>1358806</v>
      </c>
      <c r="M17" s="161">
        <v>6724712.25</v>
      </c>
      <c r="N17" s="161">
        <v>0</v>
      </c>
      <c r="O17" s="180">
        <f t="shared" si="2"/>
        <v>8083518.25</v>
      </c>
      <c r="P17" s="180">
        <f t="shared" si="3"/>
        <v>7744525.416666667</v>
      </c>
      <c r="Q17" s="185">
        <v>3.1850000000000003E-2</v>
      </c>
      <c r="R17" s="180">
        <f t="shared" si="4"/>
        <v>7991188.5511874994</v>
      </c>
      <c r="S17" s="175">
        <f>VLOOKUP(A17,LTM!B:S,17,FALSE)</f>
        <v>3916.6533333333332</v>
      </c>
      <c r="T17" s="180">
        <f t="shared" si="5"/>
        <v>2040.3104056152106</v>
      </c>
    </row>
    <row r="18" spans="1:20">
      <c r="A18" t="s">
        <v>26</v>
      </c>
      <c r="B18" t="s">
        <v>27</v>
      </c>
      <c r="C18" t="s">
        <v>28</v>
      </c>
      <c r="D18" s="15">
        <v>822556</v>
      </c>
      <c r="E18" s="16">
        <v>3632185</v>
      </c>
      <c r="F18" s="16">
        <v>0</v>
      </c>
      <c r="G18" s="16">
        <f t="shared" si="0"/>
        <v>4454741</v>
      </c>
      <c r="H18" s="16">
        <v>871549</v>
      </c>
      <c r="I18" s="16">
        <v>3598365</v>
      </c>
      <c r="J18" s="16">
        <v>0</v>
      </c>
      <c r="K18" s="8">
        <f t="shared" si="1"/>
        <v>4469914</v>
      </c>
      <c r="L18" s="161">
        <v>863892</v>
      </c>
      <c r="M18" s="161">
        <v>3888889.34</v>
      </c>
      <c r="N18" s="161">
        <v>0</v>
      </c>
      <c r="O18" s="180">
        <f t="shared" si="2"/>
        <v>4752781.34</v>
      </c>
      <c r="P18" s="180">
        <f t="shared" si="3"/>
        <v>4559145.4466666663</v>
      </c>
      <c r="Q18" s="185">
        <v>3.1850000000000003E-2</v>
      </c>
      <c r="R18" s="180">
        <f t="shared" si="4"/>
        <v>4704354.2291429993</v>
      </c>
      <c r="S18" s="175">
        <f>VLOOKUP(A18,LTM!B:S,17,FALSE)</f>
        <v>2550.0633333333335</v>
      </c>
      <c r="T18" s="180">
        <f t="shared" si="5"/>
        <v>1844.7989772056637</v>
      </c>
    </row>
    <row r="19" spans="1:20">
      <c r="A19" t="s">
        <v>29</v>
      </c>
      <c r="B19" t="s">
        <v>30</v>
      </c>
      <c r="C19" t="s">
        <v>31</v>
      </c>
      <c r="D19" s="15">
        <v>303658</v>
      </c>
      <c r="E19" s="16">
        <v>1619195</v>
      </c>
      <c r="F19" s="16">
        <v>0</v>
      </c>
      <c r="G19" s="16">
        <f t="shared" si="0"/>
        <v>1922853</v>
      </c>
      <c r="H19" s="16">
        <v>329668</v>
      </c>
      <c r="I19" s="16">
        <v>1833227</v>
      </c>
      <c r="J19" s="16">
        <v>0</v>
      </c>
      <c r="K19" s="8">
        <f t="shared" si="1"/>
        <v>2162895</v>
      </c>
      <c r="L19" s="161">
        <v>320848</v>
      </c>
      <c r="M19" s="161">
        <v>2221407.7599999998</v>
      </c>
      <c r="N19" s="161">
        <v>0</v>
      </c>
      <c r="O19" s="180">
        <f t="shared" si="2"/>
        <v>2542255.7599999998</v>
      </c>
      <c r="P19" s="180">
        <f t="shared" si="3"/>
        <v>2209334.5866666664</v>
      </c>
      <c r="Q19" s="185">
        <v>3.1850000000000003E-2</v>
      </c>
      <c r="R19" s="180">
        <f t="shared" si="4"/>
        <v>2279701.8932519997</v>
      </c>
      <c r="S19" s="175">
        <f>VLOOKUP(A19,LTM!B:S,17,FALSE)</f>
        <v>876.09333333333325</v>
      </c>
      <c r="T19" s="180">
        <f t="shared" si="5"/>
        <v>2602.1221786704614</v>
      </c>
    </row>
    <row r="20" spans="1:20">
      <c r="A20" t="s">
        <v>32</v>
      </c>
      <c r="B20" t="s">
        <v>32</v>
      </c>
      <c r="C20" t="s">
        <v>33</v>
      </c>
      <c r="D20" s="15">
        <v>152701</v>
      </c>
      <c r="E20" s="16">
        <v>336058.56000000006</v>
      </c>
      <c r="F20" s="16">
        <v>0</v>
      </c>
      <c r="G20" s="16">
        <f t="shared" si="0"/>
        <v>488759.56000000006</v>
      </c>
      <c r="H20" s="16">
        <v>165199.41999999998</v>
      </c>
      <c r="I20" s="16">
        <v>442684.78</v>
      </c>
      <c r="J20" s="16">
        <v>0</v>
      </c>
      <c r="K20" s="8">
        <f t="shared" si="1"/>
        <v>607884.19999999995</v>
      </c>
      <c r="L20" s="161">
        <v>191225</v>
      </c>
      <c r="M20" s="161">
        <v>599233.73</v>
      </c>
      <c r="N20" s="161">
        <v>0</v>
      </c>
      <c r="O20" s="180">
        <f t="shared" si="2"/>
        <v>790458.73</v>
      </c>
      <c r="P20" s="180">
        <f t="shared" si="3"/>
        <v>629034.16333333333</v>
      </c>
      <c r="Q20" s="185">
        <v>3.1850000000000003E-2</v>
      </c>
      <c r="R20" s="180">
        <f t="shared" si="4"/>
        <v>649068.90143550001</v>
      </c>
      <c r="S20" s="175">
        <f>VLOOKUP(A20,LTM!B:S,17,FALSE)</f>
        <v>406.14999999999992</v>
      </c>
      <c r="T20" s="180">
        <f t="shared" si="5"/>
        <v>1598.1014438889576</v>
      </c>
    </row>
    <row r="21" spans="1:20" s="7" customFormat="1">
      <c r="A21" s="7" t="s">
        <v>34</v>
      </c>
      <c r="B21" s="7" t="s">
        <v>34</v>
      </c>
      <c r="C21" s="7" t="s">
        <v>35</v>
      </c>
      <c r="D21" s="15">
        <v>727333.64159999997</v>
      </c>
      <c r="E21" s="15">
        <v>2399933.7856000001</v>
      </c>
      <c r="F21" s="16">
        <v>0</v>
      </c>
      <c r="G21" s="16">
        <f t="shared" si="0"/>
        <v>3127267.4271999998</v>
      </c>
      <c r="H21" s="15">
        <v>761711.27679999999</v>
      </c>
      <c r="I21" s="15">
        <v>2468967.0320000001</v>
      </c>
      <c r="J21" s="16">
        <v>0</v>
      </c>
      <c r="K21" s="8">
        <f t="shared" si="1"/>
        <v>3230678.3088000002</v>
      </c>
      <c r="L21" s="161">
        <v>733697.91200000001</v>
      </c>
      <c r="M21" s="161">
        <v>2751790.0905600004</v>
      </c>
      <c r="N21" s="161">
        <v>0</v>
      </c>
      <c r="O21" s="180">
        <f t="shared" si="2"/>
        <v>3485488.0025600004</v>
      </c>
      <c r="P21" s="180">
        <f t="shared" si="3"/>
        <v>3281144.5795200001</v>
      </c>
      <c r="Q21" s="185">
        <v>3.1850000000000003E-2</v>
      </c>
      <c r="R21" s="180">
        <f t="shared" si="4"/>
        <v>3385649.0343777118</v>
      </c>
      <c r="S21" s="175">
        <f>VLOOKUP(A21,LTM!B:S,17,FALSE)</f>
        <v>1988.75</v>
      </c>
      <c r="T21" s="180">
        <f t="shared" si="5"/>
        <v>1702.4005201145001</v>
      </c>
    </row>
    <row r="22" spans="1:20" s="7" customFormat="1">
      <c r="A22" s="7" t="s">
        <v>36</v>
      </c>
      <c r="B22" s="7" t="s">
        <v>36</v>
      </c>
      <c r="C22" s="7" t="s">
        <v>37</v>
      </c>
      <c r="D22" s="15">
        <v>621840.35840000003</v>
      </c>
      <c r="E22" s="15">
        <v>2482602.2143999999</v>
      </c>
      <c r="F22" s="16">
        <v>0</v>
      </c>
      <c r="G22" s="16">
        <f t="shared" si="0"/>
        <v>3104442.5728000002</v>
      </c>
      <c r="H22" s="15">
        <v>649372.72320000001</v>
      </c>
      <c r="I22" s="15">
        <v>2543987.9679999999</v>
      </c>
      <c r="J22" s="16">
        <v>0</v>
      </c>
      <c r="K22" s="8">
        <f t="shared" si="1"/>
        <v>3193360.6911999998</v>
      </c>
      <c r="L22" s="161">
        <v>634249.08799999999</v>
      </c>
      <c r="M22" s="161">
        <v>2934248.0294400002</v>
      </c>
      <c r="N22" s="161">
        <v>0</v>
      </c>
      <c r="O22" s="180">
        <f t="shared" si="2"/>
        <v>3568497.1174400002</v>
      </c>
      <c r="P22" s="180">
        <f t="shared" si="3"/>
        <v>3288766.7938133334</v>
      </c>
      <c r="Q22" s="185">
        <v>3.1850000000000003E-2</v>
      </c>
      <c r="R22" s="180">
        <f t="shared" si="4"/>
        <v>3393514.0161962877</v>
      </c>
      <c r="S22" s="175">
        <f>VLOOKUP(A22,LTM!B:S,17,FALSE)</f>
        <v>1826.47</v>
      </c>
      <c r="T22" s="180">
        <f t="shared" si="5"/>
        <v>1857.9631837349027</v>
      </c>
    </row>
    <row r="23" spans="1:20">
      <c r="A23" t="s">
        <v>38</v>
      </c>
      <c r="B23" t="s">
        <v>38</v>
      </c>
      <c r="C23" t="s">
        <v>39</v>
      </c>
      <c r="D23" s="15">
        <v>674410</v>
      </c>
      <c r="E23" s="16">
        <v>1565821</v>
      </c>
      <c r="F23" s="16">
        <v>0</v>
      </c>
      <c r="G23" s="16">
        <f t="shared" si="0"/>
        <v>2240231</v>
      </c>
      <c r="H23" s="16">
        <v>714898</v>
      </c>
      <c r="I23" s="16">
        <v>1316978</v>
      </c>
      <c r="J23" s="16">
        <v>0</v>
      </c>
      <c r="K23" s="8">
        <f t="shared" si="1"/>
        <v>2031876</v>
      </c>
      <c r="L23" s="161">
        <v>682555</v>
      </c>
      <c r="M23" s="161">
        <v>1755055.9</v>
      </c>
      <c r="N23" s="161">
        <v>0</v>
      </c>
      <c r="O23" s="180">
        <f t="shared" si="2"/>
        <v>2437610.9</v>
      </c>
      <c r="P23" s="180">
        <f t="shared" si="3"/>
        <v>2236572.6333333333</v>
      </c>
      <c r="Q23" s="185">
        <v>3.1850000000000003E-2</v>
      </c>
      <c r="R23" s="180">
        <f t="shared" si="4"/>
        <v>2307807.4717049999</v>
      </c>
      <c r="S23" s="175">
        <f>VLOOKUP(A23,LTM!B:S,17,FALSE)</f>
        <v>1949.22</v>
      </c>
      <c r="T23" s="180">
        <f t="shared" si="5"/>
        <v>1183.9645969695571</v>
      </c>
    </row>
    <row r="24" spans="1:20">
      <c r="A24" t="s">
        <v>40</v>
      </c>
      <c r="B24" t="s">
        <v>41</v>
      </c>
      <c r="C24" t="s">
        <v>122</v>
      </c>
      <c r="D24" s="15">
        <v>889187</v>
      </c>
      <c r="E24" s="16">
        <v>3956028</v>
      </c>
      <c r="F24" s="16">
        <v>0</v>
      </c>
      <c r="G24" s="16">
        <f t="shared" si="0"/>
        <v>4845215</v>
      </c>
      <c r="H24" s="16">
        <v>929936</v>
      </c>
      <c r="I24" s="16">
        <v>4367164</v>
      </c>
      <c r="J24" s="16">
        <v>0</v>
      </c>
      <c r="K24" s="8">
        <f t="shared" si="1"/>
        <v>5297100</v>
      </c>
      <c r="L24" s="161">
        <v>883358</v>
      </c>
      <c r="M24" s="161">
        <v>4096227.62</v>
      </c>
      <c r="N24" s="161">
        <v>0</v>
      </c>
      <c r="O24" s="180">
        <f t="shared" si="2"/>
        <v>4979585.62</v>
      </c>
      <c r="P24" s="180">
        <f t="shared" si="3"/>
        <v>5040633.54</v>
      </c>
      <c r="Q24" s="185">
        <v>3.1850000000000003E-2</v>
      </c>
      <c r="R24" s="180">
        <f t="shared" si="4"/>
        <v>5201177.7182489997</v>
      </c>
      <c r="S24" s="175">
        <f>VLOOKUP(A24,LTM!B:S,17,FALSE)</f>
        <v>2514.0899999999997</v>
      </c>
      <c r="T24" s="180">
        <f t="shared" si="5"/>
        <v>2068.811266998795</v>
      </c>
    </row>
    <row r="25" spans="1:20">
      <c r="A25" t="s">
        <v>42</v>
      </c>
      <c r="B25" t="s">
        <v>42</v>
      </c>
      <c r="C25" t="s">
        <v>43</v>
      </c>
      <c r="D25" s="15">
        <v>347966</v>
      </c>
      <c r="E25" s="16">
        <v>1393961</v>
      </c>
      <c r="F25" s="16">
        <v>0</v>
      </c>
      <c r="G25" s="16">
        <f t="shared" si="0"/>
        <v>1741927</v>
      </c>
      <c r="H25" s="16">
        <v>373148</v>
      </c>
      <c r="I25" s="16">
        <v>1350350</v>
      </c>
      <c r="J25" s="16">
        <v>0</v>
      </c>
      <c r="K25" s="8">
        <f t="shared" si="1"/>
        <v>1723498</v>
      </c>
      <c r="L25" s="161">
        <v>366619</v>
      </c>
      <c r="M25" s="161">
        <v>1779201.5000000002</v>
      </c>
      <c r="N25" s="161">
        <v>0</v>
      </c>
      <c r="O25" s="180">
        <f t="shared" si="2"/>
        <v>2145820.5</v>
      </c>
      <c r="P25" s="180">
        <f t="shared" si="3"/>
        <v>1870415.1666666667</v>
      </c>
      <c r="Q25" s="185">
        <v>3.1850000000000003E-2</v>
      </c>
      <c r="R25" s="180">
        <f t="shared" si="4"/>
        <v>1929987.8897249999</v>
      </c>
      <c r="S25" s="175">
        <f>VLOOKUP(A25,LTM!B:S,17,FALSE)</f>
        <v>967.39333333333343</v>
      </c>
      <c r="T25" s="180">
        <f t="shared" si="5"/>
        <v>1995.0394769363027</v>
      </c>
    </row>
    <row r="26" spans="1:20">
      <c r="A26" t="s">
        <v>44</v>
      </c>
      <c r="B26" t="s">
        <v>44</v>
      </c>
      <c r="C26" t="s">
        <v>123</v>
      </c>
      <c r="D26" s="15">
        <v>646589</v>
      </c>
      <c r="E26" s="16">
        <v>2565760</v>
      </c>
      <c r="F26" s="16">
        <v>0</v>
      </c>
      <c r="G26" s="16">
        <f t="shared" si="0"/>
        <v>3212349</v>
      </c>
      <c r="H26" s="16">
        <v>670492</v>
      </c>
      <c r="I26" s="16">
        <v>2447562</v>
      </c>
      <c r="J26" s="16">
        <v>0</v>
      </c>
      <c r="K26" s="8">
        <f t="shared" si="1"/>
        <v>3118054</v>
      </c>
      <c r="L26" s="161">
        <v>633521</v>
      </c>
      <c r="M26" s="161">
        <v>3205109.04</v>
      </c>
      <c r="N26" s="161">
        <v>0</v>
      </c>
      <c r="O26" s="180">
        <f t="shared" si="2"/>
        <v>3838630.04</v>
      </c>
      <c r="P26" s="180">
        <f t="shared" si="3"/>
        <v>3389677.6799999997</v>
      </c>
      <c r="Q26" s="185">
        <v>3.1850000000000003E-2</v>
      </c>
      <c r="R26" s="180">
        <f t="shared" si="4"/>
        <v>3497638.9141079993</v>
      </c>
      <c r="S26" s="175">
        <f>VLOOKUP(A26,LTM!B:S,17,FALSE)</f>
        <v>1790.47</v>
      </c>
      <c r="T26" s="180">
        <f t="shared" si="5"/>
        <v>1953.475296490865</v>
      </c>
    </row>
    <row r="27" spans="1:20">
      <c r="A27" t="s">
        <v>45</v>
      </c>
      <c r="B27" t="s">
        <v>45</v>
      </c>
      <c r="C27" t="s">
        <v>46</v>
      </c>
      <c r="D27" s="15">
        <v>563833</v>
      </c>
      <c r="E27" s="16">
        <v>2127761</v>
      </c>
      <c r="F27" s="16">
        <v>0</v>
      </c>
      <c r="G27" s="16">
        <f t="shared" si="0"/>
        <v>2691594</v>
      </c>
      <c r="H27" s="16">
        <v>617583</v>
      </c>
      <c r="I27" s="16">
        <v>2158698</v>
      </c>
      <c r="J27" s="16">
        <v>0</v>
      </c>
      <c r="K27" s="8">
        <f t="shared" si="1"/>
        <v>2776281</v>
      </c>
      <c r="L27" s="161">
        <v>602277</v>
      </c>
      <c r="M27" s="161">
        <v>2119540.77</v>
      </c>
      <c r="N27" s="161">
        <v>0</v>
      </c>
      <c r="O27" s="180">
        <f t="shared" si="2"/>
        <v>2721817.77</v>
      </c>
      <c r="P27" s="180">
        <f t="shared" si="3"/>
        <v>2729897.59</v>
      </c>
      <c r="Q27" s="185">
        <v>3.1850000000000003E-2</v>
      </c>
      <c r="R27" s="180">
        <f t="shared" si="4"/>
        <v>2816844.8282414996</v>
      </c>
      <c r="S27" s="175">
        <f>VLOOKUP(A27,LTM!B:S,17,FALSE)</f>
        <v>1668.3566666666666</v>
      </c>
      <c r="T27" s="180">
        <f t="shared" si="5"/>
        <v>1688.3948645522439</v>
      </c>
    </row>
    <row r="28" spans="1:20">
      <c r="A28" t="s">
        <v>47</v>
      </c>
      <c r="B28" t="s">
        <v>47</v>
      </c>
      <c r="C28" t="s">
        <v>48</v>
      </c>
      <c r="D28" s="15">
        <v>688842</v>
      </c>
      <c r="E28" s="16">
        <v>2976536</v>
      </c>
      <c r="F28" s="16">
        <v>0</v>
      </c>
      <c r="G28" s="16">
        <f t="shared" si="0"/>
        <v>3665378</v>
      </c>
      <c r="H28" s="16">
        <v>739870</v>
      </c>
      <c r="I28" s="16">
        <v>2785225</v>
      </c>
      <c r="J28" s="16">
        <v>0</v>
      </c>
      <c r="K28" s="8">
        <f t="shared" si="1"/>
        <v>3525095</v>
      </c>
      <c r="L28" s="161">
        <v>735800</v>
      </c>
      <c r="M28" s="161">
        <v>3223671.04</v>
      </c>
      <c r="N28" s="161">
        <v>0</v>
      </c>
      <c r="O28" s="180">
        <f t="shared" si="2"/>
        <v>3959471.04</v>
      </c>
      <c r="P28" s="180">
        <f t="shared" si="3"/>
        <v>3716648.0133333332</v>
      </c>
      <c r="Q28" s="185">
        <v>3.1850000000000003E-2</v>
      </c>
      <c r="R28" s="180">
        <f t="shared" si="4"/>
        <v>3835023.2525579995</v>
      </c>
      <c r="S28" s="175">
        <f>VLOOKUP(A28,LTM!B:S,17,FALSE)</f>
        <v>1894.8400000000001</v>
      </c>
      <c r="T28" s="180">
        <f t="shared" si="5"/>
        <v>2023.9298582244407</v>
      </c>
    </row>
    <row r="29" spans="1:20">
      <c r="A29" t="s">
        <v>49</v>
      </c>
      <c r="B29" t="s">
        <v>50</v>
      </c>
      <c r="C29" t="s">
        <v>124</v>
      </c>
      <c r="D29" s="15">
        <v>347965</v>
      </c>
      <c r="E29" s="16">
        <v>797735</v>
      </c>
      <c r="F29" s="16">
        <v>0</v>
      </c>
      <c r="G29" s="16">
        <f t="shared" si="0"/>
        <v>1145700</v>
      </c>
      <c r="H29" s="16">
        <v>357647</v>
      </c>
      <c r="I29" s="16">
        <v>838686</v>
      </c>
      <c r="J29" s="16">
        <v>0</v>
      </c>
      <c r="K29" s="8">
        <f t="shared" si="1"/>
        <v>1196333</v>
      </c>
      <c r="L29" s="161">
        <v>343550</v>
      </c>
      <c r="M29" s="161">
        <v>971465.12</v>
      </c>
      <c r="N29" s="161">
        <v>0</v>
      </c>
      <c r="O29" s="180">
        <f t="shared" si="2"/>
        <v>1315015.1200000001</v>
      </c>
      <c r="P29" s="180">
        <f t="shared" si="3"/>
        <v>1219016.04</v>
      </c>
      <c r="Q29" s="185">
        <v>3.1850000000000003E-2</v>
      </c>
      <c r="R29" s="180">
        <f t="shared" si="4"/>
        <v>1257841.7008739999</v>
      </c>
      <c r="S29" s="175">
        <f>VLOOKUP(A29,LTM!B:S,17,FALSE)</f>
        <v>846.00999999999988</v>
      </c>
      <c r="T29" s="180">
        <f t="shared" si="5"/>
        <v>1486.7929467429462</v>
      </c>
    </row>
    <row r="30" spans="1:20">
      <c r="A30" t="s">
        <v>51</v>
      </c>
      <c r="B30" t="s">
        <v>51</v>
      </c>
      <c r="C30" t="s">
        <v>114</v>
      </c>
      <c r="D30" s="15">
        <v>578894</v>
      </c>
      <c r="E30" s="16">
        <v>2418293</v>
      </c>
      <c r="F30" s="16">
        <v>0</v>
      </c>
      <c r="G30" s="16">
        <f t="shared" si="0"/>
        <v>2997187</v>
      </c>
      <c r="H30" s="16">
        <v>624196</v>
      </c>
      <c r="I30" s="16">
        <v>2160291</v>
      </c>
      <c r="J30" s="16">
        <v>0</v>
      </c>
      <c r="K30" s="8">
        <f t="shared" si="1"/>
        <v>2784487</v>
      </c>
      <c r="L30" s="161">
        <v>605206</v>
      </c>
      <c r="M30" s="161">
        <v>2564196.77</v>
      </c>
      <c r="N30" s="161">
        <v>0</v>
      </c>
      <c r="O30" s="180">
        <f t="shared" si="2"/>
        <v>3169402.77</v>
      </c>
      <c r="P30" s="180">
        <f t="shared" si="3"/>
        <v>2983692.2566666664</v>
      </c>
      <c r="Q30" s="185">
        <v>3.1850000000000003E-2</v>
      </c>
      <c r="R30" s="180">
        <f t="shared" si="4"/>
        <v>3078722.8550414997</v>
      </c>
      <c r="S30" s="175">
        <f>VLOOKUP(A30,LTM!B:S,17,FALSE)</f>
        <v>1680.8633333333335</v>
      </c>
      <c r="T30" s="180">
        <f t="shared" si="5"/>
        <v>1831.6318727329603</v>
      </c>
    </row>
    <row r="31" spans="1:20">
      <c r="A31" t="s">
        <v>52</v>
      </c>
      <c r="B31" t="s">
        <v>52</v>
      </c>
      <c r="C31" t="s">
        <v>53</v>
      </c>
      <c r="D31" s="15">
        <v>948550</v>
      </c>
      <c r="E31" s="16">
        <v>4268882</v>
      </c>
      <c r="F31" s="16">
        <v>0</v>
      </c>
      <c r="G31" s="16">
        <f t="shared" si="0"/>
        <v>5217432</v>
      </c>
      <c r="H31" s="16">
        <v>989273</v>
      </c>
      <c r="I31" s="16">
        <v>4949408</v>
      </c>
      <c r="J31" s="16">
        <v>0</v>
      </c>
      <c r="K31" s="8">
        <f t="shared" si="1"/>
        <v>5938681</v>
      </c>
      <c r="L31" s="161">
        <v>943438</v>
      </c>
      <c r="M31" s="161">
        <v>5578636.1700000009</v>
      </c>
      <c r="N31" s="161">
        <v>0</v>
      </c>
      <c r="O31" s="180">
        <f t="shared" si="2"/>
        <v>6522074.1700000009</v>
      </c>
      <c r="P31" s="180">
        <f t="shared" si="3"/>
        <v>5892729.0566666676</v>
      </c>
      <c r="Q31" s="185">
        <v>3.1850000000000003E-2</v>
      </c>
      <c r="R31" s="180">
        <f t="shared" si="4"/>
        <v>6080412.4771215003</v>
      </c>
      <c r="S31" s="175">
        <f>VLOOKUP(A31,LTM!B:S,17,FALSE)</f>
        <v>2679.36</v>
      </c>
      <c r="T31" s="180">
        <f t="shared" si="5"/>
        <v>2269.3525607314805</v>
      </c>
    </row>
    <row r="32" spans="1:20">
      <c r="A32" t="s">
        <v>54</v>
      </c>
      <c r="B32" t="s">
        <v>54</v>
      </c>
      <c r="C32" t="s">
        <v>55</v>
      </c>
      <c r="D32" s="15">
        <v>529095</v>
      </c>
      <c r="E32" s="16">
        <v>2156895</v>
      </c>
      <c r="F32" s="16">
        <v>0</v>
      </c>
      <c r="G32" s="16">
        <f t="shared" si="0"/>
        <v>2685990</v>
      </c>
      <c r="H32" s="16">
        <v>563709</v>
      </c>
      <c r="I32" s="16">
        <v>2259578</v>
      </c>
      <c r="J32" s="16">
        <v>0</v>
      </c>
      <c r="K32" s="8">
        <f t="shared" si="1"/>
        <v>2823287</v>
      </c>
      <c r="L32" s="161">
        <v>548237</v>
      </c>
      <c r="M32" s="161">
        <v>2346014.9900000002</v>
      </c>
      <c r="N32" s="161">
        <v>0</v>
      </c>
      <c r="O32" s="180">
        <f t="shared" si="2"/>
        <v>2894251.99</v>
      </c>
      <c r="P32" s="180">
        <f t="shared" si="3"/>
        <v>2801176.33</v>
      </c>
      <c r="Q32" s="185">
        <v>3.1850000000000003E-2</v>
      </c>
      <c r="R32" s="180">
        <f t="shared" si="4"/>
        <v>2890393.7961105001</v>
      </c>
      <c r="S32" s="175">
        <f>VLOOKUP(A32,LTM!B:S,17,FALSE)</f>
        <v>1495.9966666666667</v>
      </c>
      <c r="T32" s="180">
        <f t="shared" si="5"/>
        <v>1932.0857195161977</v>
      </c>
    </row>
    <row r="33" spans="1:20">
      <c r="A33" t="s">
        <v>56</v>
      </c>
      <c r="B33" t="s">
        <v>57</v>
      </c>
      <c r="C33" t="s">
        <v>125</v>
      </c>
      <c r="D33" s="15">
        <v>312520</v>
      </c>
      <c r="E33" s="16">
        <v>1152273</v>
      </c>
      <c r="F33" s="16">
        <v>0</v>
      </c>
      <c r="G33" s="16">
        <f t="shared" si="0"/>
        <v>1464793</v>
      </c>
      <c r="H33" s="16">
        <v>327777</v>
      </c>
      <c r="I33" s="16">
        <v>1158538</v>
      </c>
      <c r="J33" s="16">
        <v>0</v>
      </c>
      <c r="K33" s="8">
        <f t="shared" si="1"/>
        <v>1486315</v>
      </c>
      <c r="L33" s="161">
        <v>314257</v>
      </c>
      <c r="M33" s="161">
        <v>1160895.0900000001</v>
      </c>
      <c r="N33" s="161">
        <v>0</v>
      </c>
      <c r="O33" s="180">
        <f t="shared" si="2"/>
        <v>1475152.09</v>
      </c>
      <c r="P33" s="180">
        <f t="shared" si="3"/>
        <v>1475420.03</v>
      </c>
      <c r="Q33" s="185">
        <v>3.1850000000000003E-2</v>
      </c>
      <c r="R33" s="180">
        <f t="shared" si="4"/>
        <v>1522412.1579554998</v>
      </c>
      <c r="S33" s="175">
        <f>VLOOKUP(A33,LTM!B:S,17,FALSE)</f>
        <v>788.34666666666669</v>
      </c>
      <c r="T33" s="180">
        <f t="shared" si="5"/>
        <v>1931.1455509701736</v>
      </c>
    </row>
    <row r="34" spans="1:20">
      <c r="A34" t="s">
        <v>58</v>
      </c>
      <c r="B34" t="s">
        <v>58</v>
      </c>
      <c r="C34" t="s">
        <v>59</v>
      </c>
      <c r="D34" s="15">
        <v>403615</v>
      </c>
      <c r="E34" s="16">
        <v>1721257</v>
      </c>
      <c r="F34" s="16">
        <v>0</v>
      </c>
      <c r="G34" s="16">
        <f t="shared" si="0"/>
        <v>2124872</v>
      </c>
      <c r="H34" s="16">
        <v>420410</v>
      </c>
      <c r="I34" s="16">
        <v>1721382</v>
      </c>
      <c r="J34" s="16">
        <v>0</v>
      </c>
      <c r="K34" s="8">
        <f t="shared" si="1"/>
        <v>2141792</v>
      </c>
      <c r="L34" s="161">
        <v>407263</v>
      </c>
      <c r="M34" s="161">
        <v>1967274.16</v>
      </c>
      <c r="N34" s="161">
        <v>0</v>
      </c>
      <c r="O34" s="180">
        <f t="shared" si="2"/>
        <v>2374537.16</v>
      </c>
      <c r="P34" s="180">
        <f t="shared" si="3"/>
        <v>2213733.7200000002</v>
      </c>
      <c r="Q34" s="185">
        <v>3.1850000000000003E-2</v>
      </c>
      <c r="R34" s="180">
        <f t="shared" si="4"/>
        <v>2284241.1389820003</v>
      </c>
      <c r="S34" s="175">
        <f>VLOOKUP(A34,LTM!B:S,17,FALSE)</f>
        <v>1083.9566666666667</v>
      </c>
      <c r="T34" s="180">
        <f t="shared" si="5"/>
        <v>2107.3177639161468</v>
      </c>
    </row>
    <row r="35" spans="1:20">
      <c r="A35" t="s">
        <v>60</v>
      </c>
      <c r="B35" t="s">
        <v>60</v>
      </c>
      <c r="C35" t="s">
        <v>61</v>
      </c>
      <c r="D35" s="15">
        <v>420275</v>
      </c>
      <c r="E35" s="16">
        <v>2098030</v>
      </c>
      <c r="F35" s="16">
        <v>0</v>
      </c>
      <c r="G35" s="16">
        <f t="shared" si="0"/>
        <v>2518305</v>
      </c>
      <c r="H35" s="16">
        <v>454061</v>
      </c>
      <c r="I35" s="16">
        <v>1807638</v>
      </c>
      <c r="J35" s="16">
        <v>0</v>
      </c>
      <c r="K35" s="8">
        <f t="shared" si="1"/>
        <v>2261699</v>
      </c>
      <c r="L35" s="161">
        <v>439852</v>
      </c>
      <c r="M35" s="161">
        <v>2022360.28</v>
      </c>
      <c r="N35" s="161">
        <v>0</v>
      </c>
      <c r="O35" s="180">
        <f t="shared" si="2"/>
        <v>2462212.2800000003</v>
      </c>
      <c r="P35" s="180">
        <f t="shared" si="3"/>
        <v>2414072.0933333333</v>
      </c>
      <c r="Q35" s="185">
        <v>3.1850000000000003E-2</v>
      </c>
      <c r="R35" s="180">
        <f t="shared" si="4"/>
        <v>2490960.289506</v>
      </c>
      <c r="S35" s="175">
        <f>VLOOKUP(A35,LTM!B:S,17,FALSE)</f>
        <v>1098.5866666666666</v>
      </c>
      <c r="T35" s="180">
        <f t="shared" si="5"/>
        <v>2267.4226486509942</v>
      </c>
    </row>
    <row r="36" spans="1:20">
      <c r="A36" t="s">
        <v>62</v>
      </c>
      <c r="B36" t="s">
        <v>62</v>
      </c>
      <c r="C36" t="s">
        <v>63</v>
      </c>
      <c r="D36" s="15">
        <v>556390</v>
      </c>
      <c r="E36" s="16">
        <v>2563160</v>
      </c>
      <c r="F36" s="16">
        <v>0</v>
      </c>
      <c r="G36" s="16">
        <f t="shared" si="0"/>
        <v>3119550</v>
      </c>
      <c r="H36" s="16">
        <v>595469</v>
      </c>
      <c r="I36" s="16">
        <v>2199673</v>
      </c>
      <c r="J36" s="16">
        <v>0</v>
      </c>
      <c r="K36" s="8">
        <f t="shared" si="1"/>
        <v>2795142</v>
      </c>
      <c r="L36" s="161">
        <v>569474</v>
      </c>
      <c r="M36" s="161">
        <v>2629101.7200000002</v>
      </c>
      <c r="N36" s="161">
        <v>0</v>
      </c>
      <c r="O36" s="180">
        <f t="shared" si="2"/>
        <v>3198575.72</v>
      </c>
      <c r="P36" s="180">
        <f t="shared" si="3"/>
        <v>3037755.9066666667</v>
      </c>
      <c r="Q36" s="185">
        <v>3.1850000000000003E-2</v>
      </c>
      <c r="R36" s="180">
        <f t="shared" si="4"/>
        <v>3134508.4322939999</v>
      </c>
      <c r="S36" s="175">
        <f>VLOOKUP(A36,LTM!B:S,17,FALSE)</f>
        <v>1557.823333333333</v>
      </c>
      <c r="T36" s="180">
        <f t="shared" si="5"/>
        <v>2012.1077693623799</v>
      </c>
    </row>
    <row r="37" spans="1:20">
      <c r="A37" t="s">
        <v>64</v>
      </c>
      <c r="B37" t="s">
        <v>65</v>
      </c>
      <c r="C37" t="s">
        <v>66</v>
      </c>
      <c r="D37" s="15">
        <v>735901</v>
      </c>
      <c r="E37" s="16">
        <v>3544511</v>
      </c>
      <c r="F37" s="16">
        <v>0</v>
      </c>
      <c r="G37" s="16">
        <f t="shared" ref="G37:G56" si="6">SUM(D37:F37)</f>
        <v>4280412</v>
      </c>
      <c r="H37" s="16">
        <v>771587</v>
      </c>
      <c r="I37" s="16">
        <v>3745493</v>
      </c>
      <c r="J37" s="16">
        <v>0</v>
      </c>
      <c r="K37" s="8">
        <f t="shared" ref="K37:K56" si="7">SUM(H37:I37)</f>
        <v>4517080</v>
      </c>
      <c r="L37" s="161">
        <v>741902</v>
      </c>
      <c r="M37" s="161">
        <v>4344833.1100000003</v>
      </c>
      <c r="N37" s="161">
        <v>0</v>
      </c>
      <c r="O37" s="180">
        <f t="shared" ref="O37:O56" si="8">SUM(L37:N37)</f>
        <v>5086735.1100000003</v>
      </c>
      <c r="P37" s="180">
        <f t="shared" ref="P37:P56" si="9">AVERAGE(G37,K37,O37)</f>
        <v>4628075.7033333331</v>
      </c>
      <c r="Q37" s="185">
        <v>3.1850000000000003E-2</v>
      </c>
      <c r="R37" s="180">
        <f t="shared" ref="R37:R56" si="10">P37*(1+Q37)</f>
        <v>4775479.9144845</v>
      </c>
      <c r="S37" s="175">
        <f>VLOOKUP(A37,LTM!B:S,17,FALSE)</f>
        <v>1963.8400000000004</v>
      </c>
      <c r="T37" s="180">
        <f t="shared" ref="T37:T56" si="11">R37/S37</f>
        <v>2431.7051870236369</v>
      </c>
    </row>
    <row r="38" spans="1:20">
      <c r="A38" t="s">
        <v>67</v>
      </c>
      <c r="B38" t="s">
        <v>126</v>
      </c>
      <c r="C38" t="s">
        <v>127</v>
      </c>
      <c r="D38" s="15">
        <v>650133</v>
      </c>
      <c r="E38" s="16">
        <v>2732098</v>
      </c>
      <c r="F38" s="16">
        <v>0</v>
      </c>
      <c r="G38" s="16">
        <f t="shared" si="6"/>
        <v>3382231</v>
      </c>
      <c r="H38" s="16">
        <v>688255</v>
      </c>
      <c r="I38" s="16">
        <v>2890811</v>
      </c>
      <c r="J38" s="16">
        <v>0</v>
      </c>
      <c r="K38" s="8">
        <f t="shared" si="7"/>
        <v>3579066</v>
      </c>
      <c r="L38" s="161">
        <v>674653</v>
      </c>
      <c r="M38" s="161">
        <v>3116686.42</v>
      </c>
      <c r="N38" s="161">
        <v>0</v>
      </c>
      <c r="O38" s="180">
        <f t="shared" si="8"/>
        <v>3791339.42</v>
      </c>
      <c r="P38" s="180">
        <f t="shared" si="9"/>
        <v>3584212.14</v>
      </c>
      <c r="Q38" s="185">
        <v>3.1850000000000003E-2</v>
      </c>
      <c r="R38" s="180">
        <f t="shared" si="10"/>
        <v>3698369.2966589998</v>
      </c>
      <c r="S38" s="175">
        <f>VLOOKUP(A38,LTM!B:S,17,FALSE)</f>
        <v>1885.5533333333333</v>
      </c>
      <c r="T38" s="180">
        <f t="shared" si="11"/>
        <v>1961.4238596587031</v>
      </c>
    </row>
    <row r="39" spans="1:20">
      <c r="A39" t="s">
        <v>68</v>
      </c>
      <c r="B39" t="s">
        <v>68</v>
      </c>
      <c r="C39" t="s">
        <v>69</v>
      </c>
      <c r="D39" s="15">
        <v>378451</v>
      </c>
      <c r="E39" s="16">
        <v>1609440</v>
      </c>
      <c r="F39" s="16">
        <v>0</v>
      </c>
      <c r="G39" s="16">
        <f t="shared" si="6"/>
        <v>1987891</v>
      </c>
      <c r="H39" s="16">
        <v>403018</v>
      </c>
      <c r="I39" s="16">
        <v>1807069</v>
      </c>
      <c r="J39" s="16">
        <v>0</v>
      </c>
      <c r="K39" s="8">
        <f t="shared" si="7"/>
        <v>2210087</v>
      </c>
      <c r="L39" s="161">
        <v>377970</v>
      </c>
      <c r="M39" s="161">
        <v>1959312.55</v>
      </c>
      <c r="N39" s="161">
        <v>0</v>
      </c>
      <c r="O39" s="180">
        <f t="shared" si="8"/>
        <v>2337282.5499999998</v>
      </c>
      <c r="P39" s="180">
        <f t="shared" si="9"/>
        <v>2178420.1833333331</v>
      </c>
      <c r="Q39" s="185">
        <v>3.1850000000000003E-2</v>
      </c>
      <c r="R39" s="180">
        <f t="shared" si="10"/>
        <v>2247802.8661724995</v>
      </c>
      <c r="S39" s="175">
        <f>VLOOKUP(A39,LTM!B:S,17,FALSE)</f>
        <v>967.84</v>
      </c>
      <c r="T39" s="180">
        <f t="shared" si="11"/>
        <v>2322.494282290977</v>
      </c>
    </row>
    <row r="40" spans="1:20">
      <c r="A40" t="s">
        <v>70</v>
      </c>
      <c r="B40" t="s">
        <v>70</v>
      </c>
      <c r="C40" t="s">
        <v>71</v>
      </c>
      <c r="D40" s="15">
        <v>467065</v>
      </c>
      <c r="E40" s="16">
        <v>2596119</v>
      </c>
      <c r="F40" s="16">
        <v>0</v>
      </c>
      <c r="G40" s="16">
        <f t="shared" si="6"/>
        <v>3063184</v>
      </c>
      <c r="H40" s="16">
        <v>495274</v>
      </c>
      <c r="I40" s="16">
        <v>2741455</v>
      </c>
      <c r="J40" s="16">
        <v>0</v>
      </c>
      <c r="K40" s="8">
        <f t="shared" si="7"/>
        <v>3236729</v>
      </c>
      <c r="L40" s="161">
        <v>484891</v>
      </c>
      <c r="M40" s="161">
        <v>3005567.6</v>
      </c>
      <c r="N40" s="161">
        <v>0</v>
      </c>
      <c r="O40" s="180">
        <f t="shared" si="8"/>
        <v>3490458.6</v>
      </c>
      <c r="P40" s="180">
        <f t="shared" si="9"/>
        <v>3263457.1999999997</v>
      </c>
      <c r="Q40" s="185">
        <v>3.1850000000000003E-2</v>
      </c>
      <c r="R40" s="180">
        <f t="shared" si="10"/>
        <v>3367398.3118199995</v>
      </c>
      <c r="S40" s="175">
        <f>VLOOKUP(A40,LTM!B:S,17,FALSE)</f>
        <v>1282.7566666666664</v>
      </c>
      <c r="T40" s="180">
        <f t="shared" si="11"/>
        <v>2625.126338708043</v>
      </c>
    </row>
    <row r="41" spans="1:20">
      <c r="A41" t="s">
        <v>72</v>
      </c>
      <c r="B41" t="s">
        <v>72</v>
      </c>
      <c r="C41" t="s">
        <v>73</v>
      </c>
      <c r="D41" s="15">
        <v>903360</v>
      </c>
      <c r="E41" s="16">
        <v>4248502</v>
      </c>
      <c r="F41" s="16">
        <v>0</v>
      </c>
      <c r="G41" s="16">
        <f t="shared" si="6"/>
        <v>5151862</v>
      </c>
      <c r="H41" s="16">
        <v>935986</v>
      </c>
      <c r="I41" s="16">
        <v>4110997</v>
      </c>
      <c r="J41" s="16">
        <v>0</v>
      </c>
      <c r="K41" s="8">
        <f t="shared" si="7"/>
        <v>5046983</v>
      </c>
      <c r="L41" s="161">
        <v>887966</v>
      </c>
      <c r="M41" s="161">
        <v>4675288.3899999997</v>
      </c>
      <c r="N41" s="161">
        <v>0</v>
      </c>
      <c r="O41" s="180">
        <f t="shared" si="8"/>
        <v>5563254.3899999997</v>
      </c>
      <c r="P41" s="180">
        <f t="shared" si="9"/>
        <v>5254033.13</v>
      </c>
      <c r="Q41" s="185">
        <v>3.1850000000000003E-2</v>
      </c>
      <c r="R41" s="180">
        <f t="shared" si="10"/>
        <v>5421374.0851904992</v>
      </c>
      <c r="S41" s="175">
        <f>VLOOKUP(A41,LTM!B:S,17,FALSE)</f>
        <v>2553.5466666666666</v>
      </c>
      <c r="T41" s="180">
        <f t="shared" si="11"/>
        <v>2123.0761732141827</v>
      </c>
    </row>
    <row r="42" spans="1:20">
      <c r="A42" t="s">
        <v>74</v>
      </c>
      <c r="B42" t="s">
        <v>74</v>
      </c>
      <c r="C42" t="s">
        <v>75</v>
      </c>
      <c r="D42" s="15">
        <v>288416</v>
      </c>
      <c r="E42" s="16">
        <v>1031787</v>
      </c>
      <c r="F42" s="16">
        <v>0</v>
      </c>
      <c r="G42" s="16">
        <f t="shared" si="6"/>
        <v>1320203</v>
      </c>
      <c r="H42" s="16">
        <v>293748</v>
      </c>
      <c r="I42" s="16">
        <v>1225202</v>
      </c>
      <c r="J42" s="16">
        <v>0</v>
      </c>
      <c r="K42" s="8">
        <f t="shared" si="7"/>
        <v>1518950</v>
      </c>
      <c r="L42" s="161">
        <v>289724</v>
      </c>
      <c r="M42" s="161">
        <v>1197811.53</v>
      </c>
      <c r="N42" s="161">
        <v>0</v>
      </c>
      <c r="O42" s="180">
        <f t="shared" si="8"/>
        <v>1487535.53</v>
      </c>
      <c r="P42" s="180">
        <f t="shared" si="9"/>
        <v>1442229.51</v>
      </c>
      <c r="Q42" s="185">
        <v>3.1850000000000003E-2</v>
      </c>
      <c r="R42" s="180">
        <f t="shared" si="10"/>
        <v>1488164.5198935</v>
      </c>
      <c r="S42" s="175">
        <f>VLOOKUP(A42,LTM!B:S,17,FALSE)</f>
        <v>713.76666666666677</v>
      </c>
      <c r="T42" s="180">
        <f t="shared" si="11"/>
        <v>2084.9453881663007</v>
      </c>
    </row>
    <row r="43" spans="1:20">
      <c r="A43" t="s">
        <v>76</v>
      </c>
      <c r="B43" t="s">
        <v>76</v>
      </c>
      <c r="C43" t="s">
        <v>77</v>
      </c>
      <c r="D43" s="15">
        <v>372789.25</v>
      </c>
      <c r="E43" s="16">
        <v>1436156.25</v>
      </c>
      <c r="F43" s="16">
        <v>0</v>
      </c>
      <c r="G43" s="16">
        <f t="shared" si="6"/>
        <v>1808945.5</v>
      </c>
      <c r="H43" s="16">
        <v>393885.15</v>
      </c>
      <c r="I43" s="16">
        <v>1383445.95</v>
      </c>
      <c r="J43" s="16">
        <v>0</v>
      </c>
      <c r="K43" s="8">
        <f t="shared" si="7"/>
        <v>1777331.1</v>
      </c>
      <c r="L43" s="161">
        <v>367717</v>
      </c>
      <c r="M43" s="161">
        <v>1290621.45</v>
      </c>
      <c r="N43" s="161">
        <v>0</v>
      </c>
      <c r="O43" s="180">
        <f t="shared" si="8"/>
        <v>1658338.45</v>
      </c>
      <c r="P43" s="180">
        <f t="shared" si="9"/>
        <v>1748205.0166666666</v>
      </c>
      <c r="Q43" s="185">
        <v>3.1850000000000003E-2</v>
      </c>
      <c r="R43" s="180">
        <f t="shared" si="10"/>
        <v>1803885.3464474999</v>
      </c>
      <c r="S43" s="175">
        <f>VLOOKUP(A43,LTM!B:S,17,FALSE)</f>
        <v>957.71</v>
      </c>
      <c r="T43" s="180">
        <f t="shared" si="11"/>
        <v>1883.540264221424</v>
      </c>
    </row>
    <row r="44" spans="1:20">
      <c r="A44" t="s">
        <v>78</v>
      </c>
      <c r="B44" t="s">
        <v>78</v>
      </c>
      <c r="C44" t="s">
        <v>79</v>
      </c>
      <c r="D44" s="15">
        <v>518461</v>
      </c>
      <c r="E44" s="16">
        <v>2071570</v>
      </c>
      <c r="F44" s="16">
        <v>0</v>
      </c>
      <c r="G44" s="16">
        <f t="shared" si="6"/>
        <v>2590031</v>
      </c>
      <c r="H44" s="16">
        <v>538754</v>
      </c>
      <c r="I44" s="16">
        <v>2214647</v>
      </c>
      <c r="J44" s="16">
        <v>0</v>
      </c>
      <c r="K44" s="8">
        <f t="shared" si="7"/>
        <v>2753401</v>
      </c>
      <c r="L44" s="161">
        <v>539083</v>
      </c>
      <c r="M44" s="161">
        <v>2337108.79</v>
      </c>
      <c r="N44" s="161">
        <v>0</v>
      </c>
      <c r="O44" s="180">
        <f t="shared" si="8"/>
        <v>2876191.79</v>
      </c>
      <c r="P44" s="180">
        <f t="shared" si="9"/>
        <v>2739874.5966666667</v>
      </c>
      <c r="Q44" s="185">
        <v>3.1850000000000003E-2</v>
      </c>
      <c r="R44" s="180">
        <f t="shared" si="10"/>
        <v>2827139.6025704998</v>
      </c>
      <c r="S44" s="175">
        <f>VLOOKUP(A44,LTM!B:S,17,FALSE)</f>
        <v>1415.9366666666665</v>
      </c>
      <c r="T44" s="180">
        <f t="shared" si="11"/>
        <v>1996.6568202700921</v>
      </c>
    </row>
    <row r="45" spans="1:20">
      <c r="A45" t="s">
        <v>80</v>
      </c>
      <c r="B45" t="s">
        <v>81</v>
      </c>
      <c r="C45" t="s">
        <v>82</v>
      </c>
      <c r="D45" s="15">
        <v>518815</v>
      </c>
      <c r="E45" s="16">
        <v>2932460</v>
      </c>
      <c r="F45" s="16">
        <v>0</v>
      </c>
      <c r="G45" s="16">
        <f t="shared" si="6"/>
        <v>3451275</v>
      </c>
      <c r="H45" s="16">
        <v>547073</v>
      </c>
      <c r="I45" s="16">
        <v>2939530</v>
      </c>
      <c r="J45" s="16">
        <v>0</v>
      </c>
      <c r="K45" s="8">
        <f t="shared" si="7"/>
        <v>3486603</v>
      </c>
      <c r="L45" s="161">
        <v>516014</v>
      </c>
      <c r="M45" s="161">
        <v>2685032.83</v>
      </c>
      <c r="N45" s="161">
        <v>0</v>
      </c>
      <c r="O45" s="180">
        <f t="shared" si="8"/>
        <v>3201046.83</v>
      </c>
      <c r="P45" s="180">
        <f t="shared" si="9"/>
        <v>3379641.61</v>
      </c>
      <c r="Q45" s="185">
        <v>3.1850000000000003E-2</v>
      </c>
      <c r="R45" s="180">
        <f t="shared" si="10"/>
        <v>3487283.1952784997</v>
      </c>
      <c r="S45" s="175">
        <f>VLOOKUP(A45,LTM!B:S,17,FALSE)</f>
        <v>1393.2666666666667</v>
      </c>
      <c r="T45" s="180">
        <f t="shared" si="11"/>
        <v>2502.9545877399637</v>
      </c>
    </row>
    <row r="46" spans="1:20">
      <c r="A46" t="s">
        <v>83</v>
      </c>
      <c r="B46" t="s">
        <v>84</v>
      </c>
      <c r="C46" t="s">
        <v>115</v>
      </c>
      <c r="D46" s="15">
        <v>261124</v>
      </c>
      <c r="E46" s="16">
        <v>586027</v>
      </c>
      <c r="F46" s="16">
        <v>0</v>
      </c>
      <c r="G46" s="16">
        <f t="shared" si="6"/>
        <v>847151</v>
      </c>
      <c r="H46" s="16">
        <v>273331</v>
      </c>
      <c r="I46" s="16">
        <v>613552</v>
      </c>
      <c r="J46" s="16">
        <v>0</v>
      </c>
      <c r="K46" s="8">
        <f t="shared" si="7"/>
        <v>886883</v>
      </c>
      <c r="L46" s="161">
        <v>265557</v>
      </c>
      <c r="M46" s="161">
        <v>533417.30000000005</v>
      </c>
      <c r="N46" s="161">
        <v>0</v>
      </c>
      <c r="O46" s="180">
        <f t="shared" si="8"/>
        <v>798974.3</v>
      </c>
      <c r="P46" s="180">
        <f t="shared" si="9"/>
        <v>844336.1</v>
      </c>
      <c r="Q46" s="185">
        <v>3.1850000000000003E-2</v>
      </c>
      <c r="R46" s="180">
        <f t="shared" si="10"/>
        <v>871228.20478499995</v>
      </c>
      <c r="S46" s="175">
        <f>VLOOKUP(A46,LTM!B:S,17,FALSE)</f>
        <v>592.25333333333333</v>
      </c>
      <c r="T46" s="180">
        <f t="shared" si="11"/>
        <v>1471.0397658406312</v>
      </c>
    </row>
    <row r="47" spans="1:20">
      <c r="A47" t="s">
        <v>85</v>
      </c>
      <c r="B47" t="s">
        <v>86</v>
      </c>
      <c r="C47" t="s">
        <v>87</v>
      </c>
      <c r="D47" s="15">
        <v>460330</v>
      </c>
      <c r="E47" s="16">
        <v>2435836</v>
      </c>
      <c r="F47" s="16">
        <v>0</v>
      </c>
      <c r="G47" s="16">
        <f t="shared" si="6"/>
        <v>2896166</v>
      </c>
      <c r="H47" s="16">
        <v>487333</v>
      </c>
      <c r="I47" s="16">
        <v>2446999</v>
      </c>
      <c r="J47" s="16">
        <v>0</v>
      </c>
      <c r="K47" s="8">
        <f t="shared" si="7"/>
        <v>2934332</v>
      </c>
      <c r="L47" s="161">
        <v>475736</v>
      </c>
      <c r="M47" s="161">
        <v>2750209.88</v>
      </c>
      <c r="N47" s="161">
        <v>0</v>
      </c>
      <c r="O47" s="180">
        <f t="shared" si="8"/>
        <v>3225945.88</v>
      </c>
      <c r="P47" s="180">
        <f t="shared" si="9"/>
        <v>3018814.6266666665</v>
      </c>
      <c r="Q47" s="185">
        <v>3.1850000000000003E-2</v>
      </c>
      <c r="R47" s="180">
        <f t="shared" si="10"/>
        <v>3114963.8725259998</v>
      </c>
      <c r="S47" s="175">
        <f>VLOOKUP(A47,LTM!B:S,17,FALSE)</f>
        <v>1247.6200000000001</v>
      </c>
      <c r="T47" s="180">
        <f t="shared" si="11"/>
        <v>2496.724862158349</v>
      </c>
    </row>
    <row r="48" spans="1:20">
      <c r="A48" t="s">
        <v>88</v>
      </c>
      <c r="B48" t="s">
        <v>88</v>
      </c>
      <c r="C48" t="s">
        <v>116</v>
      </c>
      <c r="D48" s="15">
        <v>193776</v>
      </c>
      <c r="E48" s="16">
        <v>578880</v>
      </c>
      <c r="F48" s="16">
        <v>0</v>
      </c>
      <c r="G48" s="16">
        <f t="shared" si="6"/>
        <v>772656</v>
      </c>
      <c r="H48" s="16">
        <v>197334</v>
      </c>
      <c r="I48" s="16">
        <v>503965</v>
      </c>
      <c r="J48" s="16">
        <v>0</v>
      </c>
      <c r="K48" s="8">
        <f t="shared" si="7"/>
        <v>701299</v>
      </c>
      <c r="L48" s="161">
        <v>190493</v>
      </c>
      <c r="M48" s="161">
        <v>520594.78</v>
      </c>
      <c r="N48" s="161">
        <v>0</v>
      </c>
      <c r="O48" s="180">
        <f t="shared" si="8"/>
        <v>711087.78</v>
      </c>
      <c r="P48" s="180">
        <f t="shared" si="9"/>
        <v>728347.59333333338</v>
      </c>
      <c r="Q48" s="185">
        <v>3.1850000000000003E-2</v>
      </c>
      <c r="R48" s="180">
        <f t="shared" si="10"/>
        <v>751545.46418100002</v>
      </c>
      <c r="S48" s="175">
        <f>VLOOKUP(A48,LTM!B:S,17,FALSE)</f>
        <v>415.26666666666665</v>
      </c>
      <c r="T48" s="180">
        <f t="shared" si="11"/>
        <v>1809.7900084628352</v>
      </c>
    </row>
    <row r="49" spans="1:20">
      <c r="A49" t="s">
        <v>89</v>
      </c>
      <c r="B49" t="s">
        <v>89</v>
      </c>
      <c r="C49" t="s">
        <v>117</v>
      </c>
      <c r="D49" s="15">
        <v>850200</v>
      </c>
      <c r="E49" s="16">
        <v>4322882</v>
      </c>
      <c r="F49" s="16">
        <v>0</v>
      </c>
      <c r="G49" s="16">
        <f t="shared" si="6"/>
        <v>5173082</v>
      </c>
      <c r="H49" s="16">
        <v>875137</v>
      </c>
      <c r="I49" s="16">
        <v>4640729</v>
      </c>
      <c r="J49" s="16">
        <v>0</v>
      </c>
      <c r="K49" s="8">
        <f t="shared" si="7"/>
        <v>5515866</v>
      </c>
      <c r="L49" s="161">
        <v>862427</v>
      </c>
      <c r="M49" s="161">
        <v>3897593.57</v>
      </c>
      <c r="N49" s="161">
        <v>0</v>
      </c>
      <c r="O49" s="180">
        <f t="shared" si="8"/>
        <v>4760020.57</v>
      </c>
      <c r="P49" s="180">
        <f t="shared" si="9"/>
        <v>5149656.1900000004</v>
      </c>
      <c r="Q49" s="185">
        <v>3.1850000000000003E-2</v>
      </c>
      <c r="R49" s="180">
        <f t="shared" si="10"/>
        <v>5313672.7396515002</v>
      </c>
      <c r="S49" s="175">
        <f>VLOOKUP(A49,LTM!B:S,17,FALSE)</f>
        <v>2352.3866666666668</v>
      </c>
      <c r="T49" s="180">
        <f t="shared" si="11"/>
        <v>2258.843248410763</v>
      </c>
    </row>
    <row r="50" spans="1:20">
      <c r="A50" t="s">
        <v>90</v>
      </c>
      <c r="B50" t="s">
        <v>90</v>
      </c>
      <c r="C50" t="s">
        <v>91</v>
      </c>
      <c r="D50" s="15">
        <v>384108.75</v>
      </c>
      <c r="E50" s="16">
        <v>1737573.75</v>
      </c>
      <c r="F50" s="16">
        <v>0</v>
      </c>
      <c r="G50" s="16">
        <f t="shared" si="6"/>
        <v>2121682.5</v>
      </c>
      <c r="H50" s="16">
        <v>408369.85</v>
      </c>
      <c r="I50" s="16">
        <v>1852119.0499999998</v>
      </c>
      <c r="J50" s="16">
        <v>0</v>
      </c>
      <c r="K50" s="8">
        <f t="shared" si="7"/>
        <v>2260488.9</v>
      </c>
      <c r="L50" s="161">
        <v>390053</v>
      </c>
      <c r="M50" s="161">
        <v>2647021.2600000002</v>
      </c>
      <c r="N50" s="161">
        <v>0</v>
      </c>
      <c r="O50" s="180">
        <f t="shared" si="8"/>
        <v>3037074.2600000002</v>
      </c>
      <c r="P50" s="180">
        <f t="shared" si="9"/>
        <v>2473081.8866666667</v>
      </c>
      <c r="Q50" s="185">
        <v>3.1850000000000003E-2</v>
      </c>
      <c r="R50" s="180">
        <f t="shared" si="10"/>
        <v>2551849.5447569997</v>
      </c>
      <c r="S50" s="175">
        <f>VLOOKUP(A50,LTM!B:S,17,FALSE)</f>
        <v>1064.46</v>
      </c>
      <c r="T50" s="180">
        <f t="shared" si="11"/>
        <v>2397.3184006510342</v>
      </c>
    </row>
    <row r="51" spans="1:20">
      <c r="A51" t="s">
        <v>92</v>
      </c>
      <c r="B51" t="s">
        <v>103</v>
      </c>
      <c r="C51" t="s">
        <v>118</v>
      </c>
      <c r="D51" s="15">
        <v>143090</v>
      </c>
      <c r="E51" s="16">
        <v>555157</v>
      </c>
      <c r="F51" s="16">
        <v>0</v>
      </c>
      <c r="G51" s="16">
        <f t="shared" si="6"/>
        <v>698247</v>
      </c>
      <c r="H51" s="16">
        <v>157256</v>
      </c>
      <c r="I51" s="16">
        <v>549691</v>
      </c>
      <c r="J51" s="16">
        <v>0</v>
      </c>
      <c r="K51" s="8">
        <f t="shared" si="7"/>
        <v>706947</v>
      </c>
      <c r="L51" s="161">
        <v>158271</v>
      </c>
      <c r="M51" s="161">
        <v>0</v>
      </c>
      <c r="N51" s="161">
        <v>0</v>
      </c>
      <c r="O51" s="180">
        <f t="shared" si="8"/>
        <v>158271</v>
      </c>
      <c r="P51" s="180">
        <f t="shared" si="9"/>
        <v>521155</v>
      </c>
      <c r="Q51" s="185">
        <v>3.1850000000000003E-2</v>
      </c>
      <c r="R51" s="180">
        <f t="shared" si="10"/>
        <v>537753.78674999997</v>
      </c>
      <c r="S51" s="175">
        <f>VLOOKUP(A51,LTM!B:S,17,FALSE)</f>
        <v>316.65666666666669</v>
      </c>
      <c r="T51" s="180">
        <f t="shared" si="11"/>
        <v>1698.223481004663</v>
      </c>
    </row>
    <row r="52" spans="1:20">
      <c r="A52" t="s">
        <v>93</v>
      </c>
      <c r="B52" t="s">
        <v>102</v>
      </c>
      <c r="C52" t="s">
        <v>94</v>
      </c>
      <c r="D52" s="15">
        <v>1347567</v>
      </c>
      <c r="E52" s="16">
        <v>6248312</v>
      </c>
      <c r="F52" s="16">
        <v>0</v>
      </c>
      <c r="G52" s="16">
        <f t="shared" si="6"/>
        <v>7595879</v>
      </c>
      <c r="H52" s="16">
        <v>1397428</v>
      </c>
      <c r="I52" s="16">
        <v>6727630</v>
      </c>
      <c r="J52" s="16">
        <v>0</v>
      </c>
      <c r="K52" s="8">
        <f t="shared" si="7"/>
        <v>8125058</v>
      </c>
      <c r="L52" s="161">
        <v>1349805</v>
      </c>
      <c r="M52" s="161">
        <v>6725902.5899999999</v>
      </c>
      <c r="N52" s="161">
        <v>0</v>
      </c>
      <c r="O52" s="180">
        <f t="shared" si="8"/>
        <v>8075707.5899999999</v>
      </c>
      <c r="P52" s="180">
        <f t="shared" si="9"/>
        <v>7932214.8633333333</v>
      </c>
      <c r="Q52" s="185">
        <v>3.1850000000000003E-2</v>
      </c>
      <c r="R52" s="180">
        <f t="shared" si="10"/>
        <v>8184855.9067304991</v>
      </c>
      <c r="S52" s="175">
        <f>VLOOKUP(A52,LTM!B:S,17,FALSE)</f>
        <v>3848.5166666666669</v>
      </c>
      <c r="T52" s="180">
        <f t="shared" si="11"/>
        <v>2126.7559986480933</v>
      </c>
    </row>
    <row r="53" spans="1:20">
      <c r="A53" t="s">
        <v>107</v>
      </c>
      <c r="B53" t="s">
        <v>107</v>
      </c>
      <c r="C53" t="s">
        <v>128</v>
      </c>
      <c r="D53" s="15">
        <v>709755</v>
      </c>
      <c r="E53" s="16">
        <v>1979245</v>
      </c>
      <c r="F53" s="16">
        <v>0</v>
      </c>
      <c r="G53" s="16">
        <f t="shared" si="6"/>
        <v>2689000</v>
      </c>
      <c r="H53" s="16">
        <v>730039</v>
      </c>
      <c r="I53" s="16">
        <v>1975746</v>
      </c>
      <c r="J53" s="16">
        <v>0</v>
      </c>
      <c r="K53" s="8">
        <f t="shared" si="7"/>
        <v>2705785</v>
      </c>
      <c r="L53" s="161">
        <v>658115</v>
      </c>
      <c r="M53" s="161">
        <v>2253618.44</v>
      </c>
      <c r="N53" s="161">
        <v>0</v>
      </c>
      <c r="O53" s="180">
        <f t="shared" si="8"/>
        <v>2911733.44</v>
      </c>
      <c r="P53" s="180">
        <f t="shared" si="9"/>
        <v>2768839.48</v>
      </c>
      <c r="Q53" s="185">
        <v>3.1850000000000003E-2</v>
      </c>
      <c r="R53" s="180">
        <f t="shared" si="10"/>
        <v>2857027.0174379996</v>
      </c>
      <c r="S53" s="175">
        <f>VLOOKUP(A53,LTM!B:S,17,FALSE)</f>
        <v>1769.6933333333334</v>
      </c>
      <c r="T53" s="180">
        <f t="shared" si="11"/>
        <v>1614.4192689343538</v>
      </c>
    </row>
    <row r="54" spans="1:20">
      <c r="A54" t="s">
        <v>109</v>
      </c>
      <c r="B54" t="s">
        <v>106</v>
      </c>
      <c r="C54" t="s">
        <v>129</v>
      </c>
      <c r="D54" s="15">
        <v>708973.67999999993</v>
      </c>
      <c r="E54" s="16">
        <v>2295018.88</v>
      </c>
      <c r="F54" s="16">
        <v>0</v>
      </c>
      <c r="G54" s="16">
        <f t="shared" si="6"/>
        <v>3003992.5599999996</v>
      </c>
      <c r="H54" s="16">
        <v>730284.98</v>
      </c>
      <c r="I54" s="16">
        <v>2639769.94</v>
      </c>
      <c r="J54" s="16">
        <v>0</v>
      </c>
      <c r="K54" s="8">
        <f t="shared" si="7"/>
        <v>3370054.92</v>
      </c>
      <c r="L54" s="161">
        <v>634986</v>
      </c>
      <c r="M54" s="161">
        <v>3111811.89</v>
      </c>
      <c r="N54" s="161">
        <v>0</v>
      </c>
      <c r="O54" s="180">
        <f t="shared" si="8"/>
        <v>3746797.89</v>
      </c>
      <c r="P54" s="180">
        <f t="shared" si="9"/>
        <v>3373615.1233333331</v>
      </c>
      <c r="Q54" s="185">
        <v>3.1850000000000003E-2</v>
      </c>
      <c r="R54" s="180">
        <f t="shared" si="10"/>
        <v>3481064.7650114996</v>
      </c>
      <c r="S54" s="175">
        <f>VLOOKUP(A54,LTM!B:S,17,FALSE)</f>
        <v>1813.0633333333333</v>
      </c>
      <c r="T54" s="180">
        <f t="shared" si="11"/>
        <v>1919.9907146164226</v>
      </c>
    </row>
    <row r="55" spans="1:20">
      <c r="A55" t="s">
        <v>105</v>
      </c>
      <c r="B55" t="s">
        <v>105</v>
      </c>
      <c r="C55" t="s">
        <v>130</v>
      </c>
      <c r="D55" s="15">
        <v>545754.35</v>
      </c>
      <c r="E55" s="16">
        <v>2082318.75</v>
      </c>
      <c r="F55" s="16">
        <v>0</v>
      </c>
      <c r="G55" s="16">
        <f t="shared" si="6"/>
        <v>2628073.1</v>
      </c>
      <c r="H55" s="16">
        <v>573945.63</v>
      </c>
      <c r="I55" s="16">
        <v>2188780.84</v>
      </c>
      <c r="J55" s="16">
        <v>0</v>
      </c>
      <c r="K55" s="8">
        <f t="shared" si="7"/>
        <v>2762726.4699999997</v>
      </c>
      <c r="L55" s="161">
        <v>510888</v>
      </c>
      <c r="M55" s="161">
        <v>2320266.4300000002</v>
      </c>
      <c r="N55" s="161">
        <v>0</v>
      </c>
      <c r="O55" s="180">
        <f t="shared" si="8"/>
        <v>2831154.43</v>
      </c>
      <c r="P55" s="180">
        <f t="shared" si="9"/>
        <v>2740651.3333333335</v>
      </c>
      <c r="Q55" s="185">
        <v>3.1850000000000003E-2</v>
      </c>
      <c r="R55" s="180">
        <f t="shared" si="10"/>
        <v>2827941.0783000002</v>
      </c>
      <c r="S55" s="175">
        <f>VLOOKUP(A55,LTM!B:S,17,FALSE)</f>
        <v>1373.4399999999998</v>
      </c>
      <c r="T55" s="180">
        <f t="shared" si="11"/>
        <v>2059.0204729001634</v>
      </c>
    </row>
    <row r="56" spans="1:20">
      <c r="A56" t="s">
        <v>108</v>
      </c>
      <c r="B56" t="s">
        <v>104</v>
      </c>
      <c r="C56" t="s">
        <v>131</v>
      </c>
      <c r="D56" s="15">
        <v>405628.65</v>
      </c>
      <c r="E56" s="16">
        <v>1462913.25</v>
      </c>
      <c r="F56" s="16">
        <v>0</v>
      </c>
      <c r="G56" s="16">
        <f t="shared" si="6"/>
        <v>1868541.9</v>
      </c>
      <c r="H56" s="16">
        <v>444925.37</v>
      </c>
      <c r="I56" s="16">
        <v>1413406.16</v>
      </c>
      <c r="J56" s="16">
        <v>0</v>
      </c>
      <c r="K56" s="8">
        <f t="shared" si="7"/>
        <v>1858331.5299999998</v>
      </c>
      <c r="L56" s="161">
        <v>441317</v>
      </c>
      <c r="M56" s="161">
        <v>1713805.52</v>
      </c>
      <c r="N56" s="161">
        <v>0</v>
      </c>
      <c r="O56" s="180">
        <f t="shared" si="8"/>
        <v>2155122.52</v>
      </c>
      <c r="P56" s="180">
        <f t="shared" si="9"/>
        <v>1960665.3166666664</v>
      </c>
      <c r="Q56" s="185">
        <v>3.1850000000000003E-2</v>
      </c>
      <c r="R56" s="180">
        <f t="shared" si="10"/>
        <v>2023112.5070024997</v>
      </c>
      <c r="S56" s="175">
        <f>VLOOKUP(A56,LTM!B:S,17,FALSE)</f>
        <v>1196.9166666666665</v>
      </c>
      <c r="T56" s="180">
        <f t="shared" si="11"/>
        <v>1690.270144400891</v>
      </c>
    </row>
    <row r="57" spans="1:20">
      <c r="A57" t="s">
        <v>98</v>
      </c>
      <c r="L57" s="162"/>
      <c r="M57" s="162"/>
      <c r="N57" s="162"/>
      <c r="O57" s="177"/>
      <c r="P57" s="177"/>
      <c r="Q57" s="185"/>
      <c r="R57" s="177"/>
      <c r="S57" s="175"/>
      <c r="T57" s="177"/>
    </row>
    <row r="58" spans="1:20">
      <c r="D58" s="8">
        <f>SUM(D5:D57)</f>
        <v>31457040</v>
      </c>
      <c r="E58" s="8">
        <f>SUM(E5:E57)</f>
        <v>129931800</v>
      </c>
      <c r="F58" s="8">
        <f>SUM(F5:F57)</f>
        <v>0</v>
      </c>
      <c r="G58" s="8">
        <f>SUM(G5:G57)</f>
        <v>161388840</v>
      </c>
      <c r="K58" s="8">
        <f>SUM(K5:K57)</f>
        <v>164832965</v>
      </c>
      <c r="L58" s="162"/>
      <c r="M58" s="162"/>
      <c r="N58" s="162"/>
      <c r="O58" s="180">
        <f>SUM(O5:O57)</f>
        <v>176165241.22999999</v>
      </c>
      <c r="P58" s="180">
        <f>SUM(P5:P57)</f>
        <v>167462348.74333337</v>
      </c>
      <c r="Q58" s="185">
        <v>3.1850000000000003E-2</v>
      </c>
      <c r="R58" s="180">
        <f>SUM(R5:R56)</f>
        <v>172796024.55080843</v>
      </c>
      <c r="S58" s="175">
        <f>SUM(S5:S56)</f>
        <v>87343.799999999988</v>
      </c>
      <c r="T58" s="175"/>
    </row>
  </sheetData>
  <sortState ref="A5:T56">
    <sortCondition descending="1" ref="B5:B56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71"/>
  <sheetViews>
    <sheetView zoomScale="80" zoomScaleNormal="80" workbookViewId="0">
      <selection activeCell="E2" sqref="E2"/>
    </sheetView>
  </sheetViews>
  <sheetFormatPr defaultRowHeight="15"/>
  <cols>
    <col min="1" max="2" width="16.28515625" bestFit="1" customWidth="1"/>
    <col min="3" max="3" width="24.85546875" bestFit="1" customWidth="1"/>
    <col min="4" max="4" width="18.140625" style="13" customWidth="1"/>
    <col min="5" max="5" width="17.42578125" style="13" customWidth="1"/>
    <col min="6" max="6" width="18.140625" style="13" customWidth="1"/>
    <col min="7" max="9" width="16.5703125" style="13" customWidth="1"/>
  </cols>
  <sheetData>
    <row r="1" spans="1:12" s="7" customFormat="1" ht="18.75">
      <c r="A1" s="19" t="s">
        <v>178</v>
      </c>
    </row>
    <row r="2" spans="1:12" s="7" customFormat="1" ht="105.75" customHeight="1">
      <c r="A2" s="163"/>
      <c r="B2" s="163"/>
      <c r="C2" s="163"/>
      <c r="D2" s="163"/>
      <c r="E2" s="163"/>
      <c r="F2" s="163"/>
      <c r="G2" s="163"/>
      <c r="H2" s="163"/>
      <c r="I2" s="163"/>
      <c r="J2" s="152"/>
      <c r="K2" s="152"/>
      <c r="L2" s="152"/>
    </row>
    <row r="3" spans="1:12" s="7" customFormat="1">
      <c r="D3" s="13"/>
      <c r="E3" s="13"/>
      <c r="F3" s="13"/>
      <c r="G3" s="13"/>
      <c r="H3" s="13"/>
      <c r="I3" s="13"/>
    </row>
    <row r="4" spans="1:12" ht="15.75">
      <c r="A4" s="21" t="s">
        <v>165</v>
      </c>
      <c r="D4" s="18" t="s">
        <v>141</v>
      </c>
      <c r="E4" s="18" t="s">
        <v>142</v>
      </c>
      <c r="F4" s="18" t="s">
        <v>143</v>
      </c>
    </row>
    <row r="5" spans="1:12">
      <c r="A5" t="s">
        <v>173</v>
      </c>
      <c r="D5" s="146">
        <v>33079717</v>
      </c>
      <c r="E5" s="146">
        <v>31848426.199999999</v>
      </c>
      <c r="F5" s="183">
        <v>32615958</v>
      </c>
    </row>
    <row r="6" spans="1:12">
      <c r="A6" t="s">
        <v>174</v>
      </c>
      <c r="D6" s="146">
        <v>124692791</v>
      </c>
      <c r="E6" s="146">
        <v>134489947</v>
      </c>
      <c r="F6" s="183">
        <v>155888615</v>
      </c>
    </row>
    <row r="7" spans="1:12" ht="17.25">
      <c r="A7" t="s">
        <v>175</v>
      </c>
      <c r="D7" s="20">
        <v>0</v>
      </c>
      <c r="E7" s="20">
        <v>0</v>
      </c>
      <c r="F7" s="184">
        <v>0</v>
      </c>
    </row>
    <row r="8" spans="1:12">
      <c r="D8" s="146">
        <f>SUM(D5:D7)</f>
        <v>157772508</v>
      </c>
      <c r="E8" s="146">
        <f>SUM(E5:E7)</f>
        <v>166338373.19999999</v>
      </c>
      <c r="F8" s="183">
        <f>SUM(F5:F7)+12000000</f>
        <v>200504573</v>
      </c>
    </row>
    <row r="9" spans="1:12">
      <c r="F9" s="177"/>
    </row>
    <row r="10" spans="1:12" ht="15.75">
      <c r="A10" s="21" t="s">
        <v>176</v>
      </c>
      <c r="F10" s="182">
        <f>AVERAGE(D8:F8)</f>
        <v>174871818.06666666</v>
      </c>
    </row>
    <row r="11" spans="1:12" ht="15.75">
      <c r="A11" s="21" t="s">
        <v>148</v>
      </c>
      <c r="F11" s="185">
        <v>3.1850000000000003E-2</v>
      </c>
    </row>
    <row r="12" spans="1:12" s="7" customFormat="1" ht="15.75">
      <c r="A12" s="21" t="s">
        <v>177</v>
      </c>
      <c r="D12" s="13"/>
      <c r="E12" s="13"/>
      <c r="F12" s="182">
        <f>F10*(1+F11)</f>
        <v>180441485.47208998</v>
      </c>
      <c r="G12" s="13"/>
      <c r="H12" s="13"/>
      <c r="I12" s="13"/>
    </row>
    <row r="13" spans="1:12" s="7" customFormat="1">
      <c r="A13" s="22"/>
      <c r="D13" s="13"/>
      <c r="E13" s="13"/>
      <c r="F13" s="177"/>
      <c r="G13" s="13"/>
      <c r="H13" s="13"/>
      <c r="I13" s="13"/>
    </row>
    <row r="14" spans="1:12" ht="15.75">
      <c r="A14" s="21" t="s">
        <v>167</v>
      </c>
      <c r="F14" s="175">
        <f>LTM!S57</f>
        <v>86327.026666666687</v>
      </c>
    </row>
    <row r="15" spans="1:12" ht="15.75">
      <c r="A15" s="21" t="s">
        <v>168</v>
      </c>
      <c r="F15" s="182">
        <f>F12/F14</f>
        <v>2090.2085064139428</v>
      </c>
    </row>
    <row r="17" spans="1:9" s="27" customFormat="1" ht="30">
      <c r="A17" s="142" t="s">
        <v>96</v>
      </c>
      <c r="B17" s="142" t="s">
        <v>95</v>
      </c>
      <c r="C17" s="142" t="s">
        <v>97</v>
      </c>
      <c r="D17" s="164" t="s">
        <v>162</v>
      </c>
      <c r="E17" s="164" t="s">
        <v>1526</v>
      </c>
      <c r="F17" s="164" t="s">
        <v>169</v>
      </c>
      <c r="G17" s="164" t="s">
        <v>170</v>
      </c>
      <c r="H17" s="164" t="s">
        <v>171</v>
      </c>
      <c r="I17" s="164" t="s">
        <v>172</v>
      </c>
    </row>
    <row r="18" spans="1:9">
      <c r="A18" t="s">
        <v>110</v>
      </c>
      <c r="B18" t="s">
        <v>0</v>
      </c>
      <c r="C18" t="s">
        <v>119</v>
      </c>
      <c r="D18" s="180">
        <f>VLOOKUP(A18,'FY21 Census Grant and Base Amt'!$A$5:$T$56,20,FALSE)</f>
        <v>1755.4461518070307</v>
      </c>
      <c r="E18" s="180">
        <f>(I18-D18)/4</f>
        <v>83.690588651728035</v>
      </c>
      <c r="F18" s="180">
        <f>D18+E18</f>
        <v>1839.1367404587586</v>
      </c>
      <c r="G18" s="180">
        <f>F18+E18</f>
        <v>1922.8273291104865</v>
      </c>
      <c r="H18" s="180">
        <f>G18+E18</f>
        <v>2006.5179177622144</v>
      </c>
      <c r="I18" s="180">
        <f>F$15</f>
        <v>2090.2085064139428</v>
      </c>
    </row>
    <row r="19" spans="1:9">
      <c r="A19" t="s">
        <v>1</v>
      </c>
      <c r="B19" t="s">
        <v>2</v>
      </c>
      <c r="C19" t="s">
        <v>3</v>
      </c>
      <c r="D19" s="180">
        <f>VLOOKUP(A19,'FY21 Census Grant and Base Amt'!$A$5:$T$56,20,FALSE)</f>
        <v>2281.0179740289927</v>
      </c>
      <c r="E19" s="180">
        <f t="shared" ref="E19:E69" si="0">(I19-D19)/4</f>
        <v>-47.702366903762481</v>
      </c>
      <c r="F19" s="180">
        <f t="shared" ref="F19:F69" si="1">D19+E19</f>
        <v>2233.3156071252301</v>
      </c>
      <c r="G19" s="180">
        <f t="shared" ref="G19:G69" si="2">F19+E19</f>
        <v>2185.6132402214675</v>
      </c>
      <c r="H19" s="180">
        <f t="shared" ref="H19:H69" si="3">G19+E19</f>
        <v>2137.910873317705</v>
      </c>
      <c r="I19" s="180">
        <f t="shared" ref="I19:I69" si="4">F$15</f>
        <v>2090.2085064139428</v>
      </c>
    </row>
    <row r="20" spans="1:9">
      <c r="A20" t="s">
        <v>4</v>
      </c>
      <c r="B20" t="s">
        <v>99</v>
      </c>
      <c r="C20" t="s">
        <v>5</v>
      </c>
      <c r="D20" s="180">
        <f>VLOOKUP(A20,'FY21 Census Grant and Base Amt'!$A$5:$T$56,20,FALSE)</f>
        <v>1252.3539740547935</v>
      </c>
      <c r="E20" s="180">
        <f t="shared" si="0"/>
        <v>209.46363308978732</v>
      </c>
      <c r="F20" s="180">
        <f t="shared" si="1"/>
        <v>1461.817607144581</v>
      </c>
      <c r="G20" s="180">
        <f t="shared" si="2"/>
        <v>1671.2812402343684</v>
      </c>
      <c r="H20" s="180">
        <f t="shared" si="3"/>
        <v>1880.7448733241558</v>
      </c>
      <c r="I20" s="180">
        <f t="shared" si="4"/>
        <v>2090.2085064139428</v>
      </c>
    </row>
    <row r="21" spans="1:9">
      <c r="A21" t="s">
        <v>6</v>
      </c>
      <c r="B21" t="s">
        <v>6</v>
      </c>
      <c r="C21" t="s">
        <v>7</v>
      </c>
      <c r="D21" s="180">
        <f>VLOOKUP(A21,'FY21 Census Grant and Base Amt'!$A$5:$T$56,20,FALSE)</f>
        <v>1857.4970046686519</v>
      </c>
      <c r="E21" s="180">
        <f t="shared" si="0"/>
        <v>58.177875436322722</v>
      </c>
      <c r="F21" s="180">
        <f t="shared" si="1"/>
        <v>1915.6748801049746</v>
      </c>
      <c r="G21" s="180">
        <f t="shared" si="2"/>
        <v>1973.8527555412973</v>
      </c>
      <c r="H21" s="180">
        <f t="shared" si="3"/>
        <v>2032.0306309776199</v>
      </c>
      <c r="I21" s="180">
        <f t="shared" si="4"/>
        <v>2090.2085064139428</v>
      </c>
    </row>
    <row r="22" spans="1:9">
      <c r="A22" t="s">
        <v>8</v>
      </c>
      <c r="B22" t="s">
        <v>8</v>
      </c>
      <c r="C22" t="s">
        <v>9</v>
      </c>
      <c r="D22" s="180">
        <f>VLOOKUP(A22,'FY21 Census Grant and Base Amt'!$A$5:$T$56,20,FALSE)</f>
        <v>2074.2893300383398</v>
      </c>
      <c r="E22" s="180">
        <f t="shared" si="0"/>
        <v>3.9797940939007503</v>
      </c>
      <c r="F22" s="180">
        <f t="shared" si="1"/>
        <v>2078.2691241322404</v>
      </c>
      <c r="G22" s="180">
        <f t="shared" si="2"/>
        <v>2082.2489182261411</v>
      </c>
      <c r="H22" s="180">
        <f t="shared" si="3"/>
        <v>2086.2287123200417</v>
      </c>
      <c r="I22" s="180">
        <f t="shared" si="4"/>
        <v>2090.2085064139428</v>
      </c>
    </row>
    <row r="23" spans="1:9">
      <c r="A23" t="s">
        <v>10</v>
      </c>
      <c r="B23" t="s">
        <v>10</v>
      </c>
      <c r="C23" t="s">
        <v>11</v>
      </c>
      <c r="D23" s="180">
        <f>VLOOKUP(A23,'FY21 Census Grant and Base Amt'!$A$5:$T$56,20,FALSE)</f>
        <v>2170.6727692394861</v>
      </c>
      <c r="E23" s="180">
        <f t="shared" si="0"/>
        <v>-20.116065706385825</v>
      </c>
      <c r="F23" s="180">
        <f t="shared" si="1"/>
        <v>2150.5567035331005</v>
      </c>
      <c r="G23" s="180">
        <f t="shared" si="2"/>
        <v>2130.4406378267149</v>
      </c>
      <c r="H23" s="180">
        <f t="shared" si="3"/>
        <v>2110.3245721203293</v>
      </c>
      <c r="I23" s="180">
        <f t="shared" si="4"/>
        <v>2090.2085064139428</v>
      </c>
    </row>
    <row r="24" spans="1:9">
      <c r="A24" t="s">
        <v>12</v>
      </c>
      <c r="B24" t="s">
        <v>100</v>
      </c>
      <c r="C24" t="s">
        <v>13</v>
      </c>
      <c r="D24" s="180">
        <f>VLOOKUP(A24,'FY21 Census Grant and Base Amt'!$A$5:$T$56,20,FALSE)</f>
        <v>1767.325393897135</v>
      </c>
      <c r="E24" s="180">
        <f t="shared" si="0"/>
        <v>80.72077812920196</v>
      </c>
      <c r="F24" s="180">
        <f t="shared" si="1"/>
        <v>1848.046172026337</v>
      </c>
      <c r="G24" s="180">
        <f t="shared" si="2"/>
        <v>1928.766950155539</v>
      </c>
      <c r="H24" s="180">
        <f t="shared" si="3"/>
        <v>2009.487728284741</v>
      </c>
      <c r="I24" s="180">
        <f t="shared" si="4"/>
        <v>2090.2085064139428</v>
      </c>
    </row>
    <row r="25" spans="1:9">
      <c r="A25" t="s">
        <v>14</v>
      </c>
      <c r="B25" t="s">
        <v>14</v>
      </c>
      <c r="C25" t="s">
        <v>15</v>
      </c>
      <c r="D25" s="180">
        <f>VLOOKUP(A25,'FY21 Census Grant and Base Amt'!$A$5:$T$56,20,FALSE)</f>
        <v>1757.1756610148507</v>
      </c>
      <c r="E25" s="180">
        <f t="shared" si="0"/>
        <v>83.258211349773035</v>
      </c>
      <c r="F25" s="180">
        <f t="shared" si="1"/>
        <v>1840.4338723646238</v>
      </c>
      <c r="G25" s="180">
        <f t="shared" si="2"/>
        <v>1923.6920837143969</v>
      </c>
      <c r="H25" s="180">
        <f t="shared" si="3"/>
        <v>2006.9502950641699</v>
      </c>
      <c r="I25" s="180">
        <f t="shared" si="4"/>
        <v>2090.2085064139428</v>
      </c>
    </row>
    <row r="26" spans="1:9">
      <c r="A26" t="s">
        <v>16</v>
      </c>
      <c r="B26" t="s">
        <v>17</v>
      </c>
      <c r="C26" t="s">
        <v>18</v>
      </c>
      <c r="D26" s="180">
        <f>VLOOKUP(A26,'FY21 Census Grant and Base Amt'!$A$5:$T$56,20,FALSE)</f>
        <v>2305.4411646901253</v>
      </c>
      <c r="E26" s="180">
        <f t="shared" si="0"/>
        <v>-53.80816456904563</v>
      </c>
      <c r="F26" s="180">
        <f t="shared" si="1"/>
        <v>2251.6330001210799</v>
      </c>
      <c r="G26" s="180">
        <f t="shared" si="2"/>
        <v>2197.8248355520345</v>
      </c>
      <c r="H26" s="180">
        <f t="shared" si="3"/>
        <v>2144.0166709829891</v>
      </c>
      <c r="I26" s="180">
        <f t="shared" si="4"/>
        <v>2090.2085064139428</v>
      </c>
    </row>
    <row r="27" spans="1:9">
      <c r="A27" t="s">
        <v>19</v>
      </c>
      <c r="B27" t="s">
        <v>101</v>
      </c>
      <c r="C27" t="s">
        <v>20</v>
      </c>
      <c r="D27" s="180">
        <f>VLOOKUP(A27,'FY21 Census Grant and Base Amt'!$A$5:$T$56,20,FALSE)</f>
        <v>2135.997945855941</v>
      </c>
      <c r="E27" s="180">
        <f t="shared" si="0"/>
        <v>-11.447359860499546</v>
      </c>
      <c r="F27" s="180">
        <f t="shared" si="1"/>
        <v>2124.5505859954415</v>
      </c>
      <c r="G27" s="180">
        <f t="shared" si="2"/>
        <v>2113.1032261349419</v>
      </c>
      <c r="H27" s="180">
        <f t="shared" si="3"/>
        <v>2101.6558662744424</v>
      </c>
      <c r="I27" s="180">
        <f t="shared" si="4"/>
        <v>2090.2085064139428</v>
      </c>
    </row>
    <row r="28" spans="1:9">
      <c r="A28" t="s">
        <v>21</v>
      </c>
      <c r="B28" t="s">
        <v>21</v>
      </c>
      <c r="C28" t="s">
        <v>113</v>
      </c>
      <c r="D28" s="180">
        <f>VLOOKUP(A28,'FY21 Census Grant and Base Amt'!$A$5:$T$56,20,FALSE)</f>
        <v>1903.4527114636096</v>
      </c>
      <c r="E28" s="180">
        <f t="shared" si="0"/>
        <v>46.688948737583303</v>
      </c>
      <c r="F28" s="180">
        <f t="shared" si="1"/>
        <v>1950.141660201193</v>
      </c>
      <c r="G28" s="180">
        <f t="shared" si="2"/>
        <v>1996.8306089387763</v>
      </c>
      <c r="H28" s="180">
        <f t="shared" si="3"/>
        <v>2043.5195576763597</v>
      </c>
      <c r="I28" s="180">
        <f t="shared" si="4"/>
        <v>2090.2085064139428</v>
      </c>
    </row>
    <row r="29" spans="1:9">
      <c r="A29" t="s">
        <v>120</v>
      </c>
      <c r="B29" t="s">
        <v>22</v>
      </c>
      <c r="C29" t="s">
        <v>121</v>
      </c>
      <c r="D29" s="180">
        <f>VLOOKUP(A29,'FY21 Census Grant and Base Amt'!$A$5:$T$56,20,FALSE)</f>
        <v>1688.1121715355434</v>
      </c>
      <c r="E29" s="180">
        <f t="shared" si="0"/>
        <v>100.52408371959984</v>
      </c>
      <c r="F29" s="180">
        <f t="shared" si="1"/>
        <v>1788.6362552551432</v>
      </c>
      <c r="G29" s="180">
        <f t="shared" si="2"/>
        <v>1889.1603389747429</v>
      </c>
      <c r="H29" s="180">
        <f t="shared" si="3"/>
        <v>1989.6844226943426</v>
      </c>
      <c r="I29" s="180">
        <f t="shared" si="4"/>
        <v>2090.2085064139428</v>
      </c>
    </row>
    <row r="30" spans="1:9">
      <c r="A30" t="s">
        <v>23</v>
      </c>
      <c r="B30" t="s">
        <v>24</v>
      </c>
      <c r="C30" t="s">
        <v>25</v>
      </c>
      <c r="D30" s="180">
        <f>VLOOKUP(A30,'FY21 Census Grant and Base Amt'!$A$5:$T$56,20,FALSE)</f>
        <v>2040.3104056152106</v>
      </c>
      <c r="E30" s="180">
        <f t="shared" si="0"/>
        <v>12.474525199683058</v>
      </c>
      <c r="F30" s="180">
        <f t="shared" si="1"/>
        <v>2052.7849308148934</v>
      </c>
      <c r="G30" s="180">
        <f t="shared" si="2"/>
        <v>2065.2594560145762</v>
      </c>
      <c r="H30" s="180">
        <f t="shared" si="3"/>
        <v>2077.7339812142591</v>
      </c>
      <c r="I30" s="180">
        <f t="shared" si="4"/>
        <v>2090.2085064139428</v>
      </c>
    </row>
    <row r="31" spans="1:9">
      <c r="A31" t="s">
        <v>26</v>
      </c>
      <c r="B31" t="s">
        <v>27</v>
      </c>
      <c r="C31" t="s">
        <v>28</v>
      </c>
      <c r="D31" s="180">
        <f>VLOOKUP(A31,'FY21 Census Grant and Base Amt'!$A$5:$T$56,20,FALSE)</f>
        <v>1844.7989772056637</v>
      </c>
      <c r="E31" s="180">
        <f t="shared" si="0"/>
        <v>61.352382302069771</v>
      </c>
      <c r="F31" s="180">
        <f t="shared" si="1"/>
        <v>1906.1513595077336</v>
      </c>
      <c r="G31" s="180">
        <f t="shared" si="2"/>
        <v>1967.5037418098034</v>
      </c>
      <c r="H31" s="180">
        <f t="shared" si="3"/>
        <v>2028.8561241118732</v>
      </c>
      <c r="I31" s="180">
        <f t="shared" si="4"/>
        <v>2090.2085064139428</v>
      </c>
    </row>
    <row r="32" spans="1:9">
      <c r="A32" t="s">
        <v>29</v>
      </c>
      <c r="B32" t="s">
        <v>30</v>
      </c>
      <c r="C32" t="s">
        <v>31</v>
      </c>
      <c r="D32" s="180">
        <f>VLOOKUP(A32,'FY21 Census Grant and Base Amt'!$A$5:$T$56,20,FALSE)</f>
        <v>2602.1221786704614</v>
      </c>
      <c r="E32" s="180">
        <f t="shared" si="0"/>
        <v>-127.97841806412964</v>
      </c>
      <c r="F32" s="180">
        <f t="shared" si="1"/>
        <v>2474.1437606063319</v>
      </c>
      <c r="G32" s="180">
        <f t="shared" si="2"/>
        <v>2346.1653425422023</v>
      </c>
      <c r="H32" s="180">
        <f t="shared" si="3"/>
        <v>2218.1869244780728</v>
      </c>
      <c r="I32" s="180">
        <f t="shared" si="4"/>
        <v>2090.2085064139428</v>
      </c>
    </row>
    <row r="33" spans="1:9">
      <c r="A33" t="s">
        <v>32</v>
      </c>
      <c r="B33" t="s">
        <v>32</v>
      </c>
      <c r="C33" t="s">
        <v>33</v>
      </c>
      <c r="D33" s="180">
        <f>VLOOKUP(A33,'FY21 Census Grant and Base Amt'!$A$5:$T$56,20,FALSE)</f>
        <v>1598.1014438889576</v>
      </c>
      <c r="E33" s="180">
        <f t="shared" si="0"/>
        <v>123.02676563124629</v>
      </c>
      <c r="F33" s="180">
        <f t="shared" si="1"/>
        <v>1721.1282095202039</v>
      </c>
      <c r="G33" s="180">
        <f t="shared" si="2"/>
        <v>1844.1549751514501</v>
      </c>
      <c r="H33" s="180">
        <f t="shared" si="3"/>
        <v>1967.1817407826964</v>
      </c>
      <c r="I33" s="180">
        <f>F$15</f>
        <v>2090.2085064139428</v>
      </c>
    </row>
    <row r="34" spans="1:9">
      <c r="A34" t="s">
        <v>34</v>
      </c>
      <c r="B34" t="s">
        <v>34</v>
      </c>
      <c r="C34" t="s">
        <v>35</v>
      </c>
      <c r="D34" s="180">
        <f>VLOOKUP(A34,'FY21 Census Grant and Base Amt'!$A$5:$T$56,20,FALSE)</f>
        <v>1702.4005201145001</v>
      </c>
      <c r="E34" s="180">
        <f t="shared" si="0"/>
        <v>96.951996574860686</v>
      </c>
      <c r="F34" s="180">
        <f t="shared" si="1"/>
        <v>1799.3525166893608</v>
      </c>
      <c r="G34" s="180">
        <f t="shared" si="2"/>
        <v>1896.3045132642214</v>
      </c>
      <c r="H34" s="180">
        <f t="shared" si="3"/>
        <v>1993.2565098390821</v>
      </c>
      <c r="I34" s="180">
        <f t="shared" si="4"/>
        <v>2090.2085064139428</v>
      </c>
    </row>
    <row r="35" spans="1:9">
      <c r="A35" t="s">
        <v>36</v>
      </c>
      <c r="B35" t="s">
        <v>36</v>
      </c>
      <c r="C35" t="s">
        <v>37</v>
      </c>
      <c r="D35" s="180">
        <f>VLOOKUP(A35,'FY21 Census Grant and Base Amt'!$A$5:$T$56,20,FALSE)</f>
        <v>1857.9631837349027</v>
      </c>
      <c r="E35" s="180">
        <f t="shared" si="0"/>
        <v>58.061330669760025</v>
      </c>
      <c r="F35" s="180">
        <f t="shared" si="1"/>
        <v>1916.0245144046628</v>
      </c>
      <c r="G35" s="180">
        <f t="shared" si="2"/>
        <v>1974.0858450744229</v>
      </c>
      <c r="H35" s="180">
        <f t="shared" si="3"/>
        <v>2032.147175744183</v>
      </c>
      <c r="I35" s="180">
        <f t="shared" si="4"/>
        <v>2090.2085064139428</v>
      </c>
    </row>
    <row r="36" spans="1:9">
      <c r="A36" t="s">
        <v>38</v>
      </c>
      <c r="B36" t="s">
        <v>38</v>
      </c>
      <c r="C36" t="s">
        <v>39</v>
      </c>
      <c r="D36" s="180">
        <f>VLOOKUP(A36,'FY21 Census Grant and Base Amt'!$A$5:$T$56,20,FALSE)</f>
        <v>1183.9645969695571</v>
      </c>
      <c r="E36" s="180">
        <f t="shared" si="0"/>
        <v>226.56097736109643</v>
      </c>
      <c r="F36" s="180">
        <f t="shared" si="1"/>
        <v>1410.5255743306534</v>
      </c>
      <c r="G36" s="180">
        <f t="shared" si="2"/>
        <v>1637.0865516917497</v>
      </c>
      <c r="H36" s="180">
        <f t="shared" si="3"/>
        <v>1863.647529052846</v>
      </c>
      <c r="I36" s="180">
        <f t="shared" si="4"/>
        <v>2090.2085064139428</v>
      </c>
    </row>
    <row r="37" spans="1:9">
      <c r="A37" t="s">
        <v>40</v>
      </c>
      <c r="B37" t="s">
        <v>41</v>
      </c>
      <c r="C37" t="s">
        <v>122</v>
      </c>
      <c r="D37" s="180">
        <f>VLOOKUP(A37,'FY21 Census Grant and Base Amt'!$A$5:$T$56,20,FALSE)</f>
        <v>2068.811266998795</v>
      </c>
      <c r="E37" s="180">
        <f t="shared" si="0"/>
        <v>5.3493098537869628</v>
      </c>
      <c r="F37" s="180">
        <f t="shared" si="1"/>
        <v>2074.1605768525819</v>
      </c>
      <c r="G37" s="180">
        <f t="shared" si="2"/>
        <v>2079.5098867063689</v>
      </c>
      <c r="H37" s="180">
        <f t="shared" si="3"/>
        <v>2084.8591965601559</v>
      </c>
      <c r="I37" s="180">
        <f t="shared" si="4"/>
        <v>2090.2085064139428</v>
      </c>
    </row>
    <row r="38" spans="1:9">
      <c r="A38" t="s">
        <v>42</v>
      </c>
      <c r="B38" t="s">
        <v>42</v>
      </c>
      <c r="C38" t="s">
        <v>43</v>
      </c>
      <c r="D38" s="180">
        <f>VLOOKUP(A38,'FY21 Census Grant and Base Amt'!$A$5:$T$56,20,FALSE)</f>
        <v>1995.0394769363027</v>
      </c>
      <c r="E38" s="180">
        <f t="shared" si="0"/>
        <v>23.792257369410038</v>
      </c>
      <c r="F38" s="180">
        <f t="shared" si="1"/>
        <v>2018.8317343057126</v>
      </c>
      <c r="G38" s="180">
        <f t="shared" si="2"/>
        <v>2042.6239916751226</v>
      </c>
      <c r="H38" s="180">
        <f t="shared" si="3"/>
        <v>2066.4162490445328</v>
      </c>
      <c r="I38" s="180">
        <f t="shared" si="4"/>
        <v>2090.2085064139428</v>
      </c>
    </row>
    <row r="39" spans="1:9">
      <c r="A39" t="s">
        <v>44</v>
      </c>
      <c r="B39" t="s">
        <v>44</v>
      </c>
      <c r="C39" t="s">
        <v>123</v>
      </c>
      <c r="D39" s="180">
        <f>VLOOKUP(A39,'FY21 Census Grant and Base Amt'!$A$5:$T$56,20,FALSE)</f>
        <v>1953.475296490865</v>
      </c>
      <c r="E39" s="180">
        <f t="shared" si="0"/>
        <v>34.183302480769441</v>
      </c>
      <c r="F39" s="180">
        <f t="shared" si="1"/>
        <v>1987.6585989716345</v>
      </c>
      <c r="G39" s="180">
        <f t="shared" si="2"/>
        <v>2021.841901452404</v>
      </c>
      <c r="H39" s="180">
        <f t="shared" si="3"/>
        <v>2056.0252039331735</v>
      </c>
      <c r="I39" s="180">
        <f t="shared" si="4"/>
        <v>2090.2085064139428</v>
      </c>
    </row>
    <row r="40" spans="1:9">
      <c r="A40" t="s">
        <v>45</v>
      </c>
      <c r="B40" t="s">
        <v>45</v>
      </c>
      <c r="C40" t="s">
        <v>46</v>
      </c>
      <c r="D40" s="180">
        <f>VLOOKUP(A40,'FY21 Census Grant and Base Amt'!$A$5:$T$56,20,FALSE)</f>
        <v>1688.3948645522439</v>
      </c>
      <c r="E40" s="180">
        <f t="shared" si="0"/>
        <v>100.45341046542472</v>
      </c>
      <c r="F40" s="180">
        <f t="shared" si="1"/>
        <v>1788.8482750176686</v>
      </c>
      <c r="G40" s="180">
        <f t="shared" si="2"/>
        <v>1889.3016854830933</v>
      </c>
      <c r="H40" s="180">
        <f t="shared" si="3"/>
        <v>1989.7550959485179</v>
      </c>
      <c r="I40" s="180">
        <f t="shared" si="4"/>
        <v>2090.2085064139428</v>
      </c>
    </row>
    <row r="41" spans="1:9">
      <c r="A41" t="s">
        <v>47</v>
      </c>
      <c r="B41" t="s">
        <v>47</v>
      </c>
      <c r="C41" t="s">
        <v>48</v>
      </c>
      <c r="D41" s="180">
        <f>VLOOKUP(A41,'FY21 Census Grant and Base Amt'!$A$5:$T$56,20,FALSE)</f>
        <v>2023.9298582244407</v>
      </c>
      <c r="E41" s="180">
        <f t="shared" si="0"/>
        <v>16.569662047375516</v>
      </c>
      <c r="F41" s="180">
        <f t="shared" si="1"/>
        <v>2040.4995202718162</v>
      </c>
      <c r="G41" s="180">
        <f t="shared" si="2"/>
        <v>2057.0691823191919</v>
      </c>
      <c r="H41" s="180">
        <f t="shared" si="3"/>
        <v>2073.6388443665674</v>
      </c>
      <c r="I41" s="180">
        <f t="shared" si="4"/>
        <v>2090.2085064139428</v>
      </c>
    </row>
    <row r="42" spans="1:9">
      <c r="A42" t="s">
        <v>49</v>
      </c>
      <c r="B42" t="s">
        <v>50</v>
      </c>
      <c r="C42" t="s">
        <v>124</v>
      </c>
      <c r="D42" s="180">
        <f>VLOOKUP(A42,'FY21 Census Grant and Base Amt'!$A$5:$T$56,20,FALSE)</f>
        <v>1486.7929467429462</v>
      </c>
      <c r="E42" s="180">
        <f t="shared" si="0"/>
        <v>150.85388991774914</v>
      </c>
      <c r="F42" s="180">
        <f t="shared" si="1"/>
        <v>1637.6468366606955</v>
      </c>
      <c r="G42" s="180">
        <f t="shared" si="2"/>
        <v>1788.5007265784448</v>
      </c>
      <c r="H42" s="180">
        <f t="shared" si="3"/>
        <v>1939.354616496194</v>
      </c>
      <c r="I42" s="180">
        <f t="shared" si="4"/>
        <v>2090.2085064139428</v>
      </c>
    </row>
    <row r="43" spans="1:9">
      <c r="A43" t="s">
        <v>51</v>
      </c>
      <c r="B43" t="s">
        <v>51</v>
      </c>
      <c r="C43" t="s">
        <v>114</v>
      </c>
      <c r="D43" s="180">
        <f>VLOOKUP(A43,'FY21 Census Grant and Base Amt'!$A$5:$T$56,20,FALSE)</f>
        <v>1831.6318727329603</v>
      </c>
      <c r="E43" s="180">
        <f t="shared" si="0"/>
        <v>64.644158420245617</v>
      </c>
      <c r="F43" s="180">
        <f t="shared" si="1"/>
        <v>1896.2760311532061</v>
      </c>
      <c r="G43" s="180">
        <f t="shared" si="2"/>
        <v>1960.9201895734518</v>
      </c>
      <c r="H43" s="180">
        <f t="shared" si="3"/>
        <v>2025.5643479936975</v>
      </c>
      <c r="I43" s="180">
        <f t="shared" si="4"/>
        <v>2090.2085064139428</v>
      </c>
    </row>
    <row r="44" spans="1:9">
      <c r="A44" t="s">
        <v>52</v>
      </c>
      <c r="B44" t="s">
        <v>52</v>
      </c>
      <c r="C44" t="s">
        <v>53</v>
      </c>
      <c r="D44" s="180">
        <f>VLOOKUP(A44,'FY21 Census Grant and Base Amt'!$A$5:$T$56,20,FALSE)</f>
        <v>2269.3525607314805</v>
      </c>
      <c r="E44" s="180">
        <f t="shared" si="0"/>
        <v>-44.786013579384417</v>
      </c>
      <c r="F44" s="180">
        <f t="shared" si="1"/>
        <v>2224.5665471520961</v>
      </c>
      <c r="G44" s="180">
        <f t="shared" si="2"/>
        <v>2179.7805335727116</v>
      </c>
      <c r="H44" s="180">
        <f t="shared" si="3"/>
        <v>2134.9945199933272</v>
      </c>
      <c r="I44" s="180">
        <f t="shared" si="4"/>
        <v>2090.2085064139428</v>
      </c>
    </row>
    <row r="45" spans="1:9">
      <c r="A45" t="s">
        <v>54</v>
      </c>
      <c r="B45" t="s">
        <v>54</v>
      </c>
      <c r="C45" t="s">
        <v>55</v>
      </c>
      <c r="D45" s="180">
        <f>VLOOKUP(A45,'FY21 Census Grant and Base Amt'!$A$5:$T$56,20,FALSE)</f>
        <v>1932.0857195161977</v>
      </c>
      <c r="E45" s="180">
        <f t="shared" si="0"/>
        <v>39.530696724436268</v>
      </c>
      <c r="F45" s="180">
        <f t="shared" si="1"/>
        <v>1971.616416240634</v>
      </c>
      <c r="G45" s="180">
        <f t="shared" si="2"/>
        <v>2011.1471129650702</v>
      </c>
      <c r="H45" s="180">
        <f t="shared" si="3"/>
        <v>2050.6778096895064</v>
      </c>
      <c r="I45" s="180">
        <f t="shared" si="4"/>
        <v>2090.2085064139428</v>
      </c>
    </row>
    <row r="46" spans="1:9">
      <c r="A46" t="s">
        <v>56</v>
      </c>
      <c r="B46" t="s">
        <v>57</v>
      </c>
      <c r="C46" t="s">
        <v>125</v>
      </c>
      <c r="D46" s="180">
        <f>VLOOKUP(A46,'FY21 Census Grant and Base Amt'!$A$5:$T$56,20,FALSE)</f>
        <v>1931.1455509701736</v>
      </c>
      <c r="E46" s="180">
        <f t="shared" si="0"/>
        <v>39.765738860942292</v>
      </c>
      <c r="F46" s="180">
        <f t="shared" si="1"/>
        <v>1970.9112898311159</v>
      </c>
      <c r="G46" s="180">
        <f t="shared" si="2"/>
        <v>2010.6770286920582</v>
      </c>
      <c r="H46" s="180">
        <f t="shared" si="3"/>
        <v>2050.4427675530005</v>
      </c>
      <c r="I46" s="180">
        <f t="shared" si="4"/>
        <v>2090.2085064139428</v>
      </c>
    </row>
    <row r="47" spans="1:9">
      <c r="A47" t="s">
        <v>58</v>
      </c>
      <c r="B47" t="s">
        <v>58</v>
      </c>
      <c r="C47" t="s">
        <v>59</v>
      </c>
      <c r="D47" s="180">
        <f>VLOOKUP(A47,'FY21 Census Grant and Base Amt'!$A$5:$T$56,20,FALSE)</f>
        <v>2107.3177639161468</v>
      </c>
      <c r="E47" s="180">
        <f t="shared" si="0"/>
        <v>-4.2773143755509864</v>
      </c>
      <c r="F47" s="180">
        <f t="shared" si="1"/>
        <v>2103.0404495405955</v>
      </c>
      <c r="G47" s="180">
        <f t="shared" si="2"/>
        <v>2098.7631351650443</v>
      </c>
      <c r="H47" s="180">
        <f t="shared" si="3"/>
        <v>2094.4858207894931</v>
      </c>
      <c r="I47" s="180">
        <f t="shared" si="4"/>
        <v>2090.2085064139428</v>
      </c>
    </row>
    <row r="48" spans="1:9">
      <c r="A48" t="s">
        <v>60</v>
      </c>
      <c r="B48" t="s">
        <v>60</v>
      </c>
      <c r="C48" t="s">
        <v>61</v>
      </c>
      <c r="D48" s="180">
        <f>VLOOKUP(A48,'FY21 Census Grant and Base Amt'!$A$5:$T$56,20,FALSE)</f>
        <v>2267.4226486509942</v>
      </c>
      <c r="E48" s="180">
        <f t="shared" si="0"/>
        <v>-44.303535559262855</v>
      </c>
      <c r="F48" s="180">
        <f t="shared" si="1"/>
        <v>2223.1191130917314</v>
      </c>
      <c r="G48" s="180">
        <f t="shared" si="2"/>
        <v>2178.8155775324685</v>
      </c>
      <c r="H48" s="180">
        <f t="shared" si="3"/>
        <v>2134.5120419732057</v>
      </c>
      <c r="I48" s="180">
        <f t="shared" si="4"/>
        <v>2090.2085064139428</v>
      </c>
    </row>
    <row r="49" spans="1:9">
      <c r="A49" t="s">
        <v>62</v>
      </c>
      <c r="B49" t="s">
        <v>62</v>
      </c>
      <c r="C49" t="s">
        <v>63</v>
      </c>
      <c r="D49" s="180">
        <f>VLOOKUP(A49,'FY21 Census Grant and Base Amt'!$A$5:$T$56,20,FALSE)</f>
        <v>2012.1077693623799</v>
      </c>
      <c r="E49" s="180">
        <f t="shared" si="0"/>
        <v>19.525184262890718</v>
      </c>
      <c r="F49" s="180">
        <f t="shared" si="1"/>
        <v>2031.6329536252706</v>
      </c>
      <c r="G49" s="180">
        <f t="shared" si="2"/>
        <v>2051.1581378881615</v>
      </c>
      <c r="H49" s="180">
        <f t="shared" si="3"/>
        <v>2070.6833221510524</v>
      </c>
      <c r="I49" s="180">
        <f t="shared" si="4"/>
        <v>2090.2085064139428</v>
      </c>
    </row>
    <row r="50" spans="1:9">
      <c r="A50" t="s">
        <v>64</v>
      </c>
      <c r="B50" t="s">
        <v>65</v>
      </c>
      <c r="C50" t="s">
        <v>66</v>
      </c>
      <c r="D50" s="180">
        <f>VLOOKUP(A50,'FY21 Census Grant and Base Amt'!$A$5:$T$56,20,FALSE)</f>
        <v>2431.7051870236369</v>
      </c>
      <c r="E50" s="180">
        <f t="shared" si="0"/>
        <v>-85.374170152423517</v>
      </c>
      <c r="F50" s="180">
        <f t="shared" si="1"/>
        <v>2346.3310168712133</v>
      </c>
      <c r="G50" s="180">
        <f t="shared" si="2"/>
        <v>2260.9568467187896</v>
      </c>
      <c r="H50" s="180">
        <f t="shared" si="3"/>
        <v>2175.582676566366</v>
      </c>
      <c r="I50" s="180">
        <f t="shared" si="4"/>
        <v>2090.2085064139428</v>
      </c>
    </row>
    <row r="51" spans="1:9">
      <c r="A51" t="s">
        <v>67</v>
      </c>
      <c r="B51" t="s">
        <v>126</v>
      </c>
      <c r="C51" t="s">
        <v>127</v>
      </c>
      <c r="D51" s="180">
        <f>VLOOKUP(A51,'FY21 Census Grant and Base Amt'!$A$5:$T$56,20,FALSE)</f>
        <v>1961.4238596587031</v>
      </c>
      <c r="E51" s="180">
        <f t="shared" si="0"/>
        <v>32.196161688809923</v>
      </c>
      <c r="F51" s="180">
        <f t="shared" si="1"/>
        <v>1993.6200213475131</v>
      </c>
      <c r="G51" s="180">
        <f t="shared" si="2"/>
        <v>2025.8161830363231</v>
      </c>
      <c r="H51" s="180">
        <f t="shared" si="3"/>
        <v>2058.0123447251331</v>
      </c>
      <c r="I51" s="180">
        <f t="shared" si="4"/>
        <v>2090.2085064139428</v>
      </c>
    </row>
    <row r="52" spans="1:9">
      <c r="A52" t="s">
        <v>68</v>
      </c>
      <c r="B52" t="s">
        <v>68</v>
      </c>
      <c r="C52" t="s">
        <v>69</v>
      </c>
      <c r="D52" s="180">
        <f>VLOOKUP(A52,'FY21 Census Grant and Base Amt'!$A$5:$T$56,20,FALSE)</f>
        <v>2322.494282290977</v>
      </c>
      <c r="E52" s="180">
        <f t="shared" si="0"/>
        <v>-58.071443969258553</v>
      </c>
      <c r="F52" s="180">
        <f t="shared" si="1"/>
        <v>2264.4228383217187</v>
      </c>
      <c r="G52" s="180">
        <f t="shared" si="2"/>
        <v>2206.3513943524604</v>
      </c>
      <c r="H52" s="180">
        <f t="shared" si="3"/>
        <v>2148.279950383202</v>
      </c>
      <c r="I52" s="180">
        <f t="shared" si="4"/>
        <v>2090.2085064139428</v>
      </c>
    </row>
    <row r="53" spans="1:9">
      <c r="A53" t="s">
        <v>70</v>
      </c>
      <c r="B53" t="s">
        <v>70</v>
      </c>
      <c r="C53" t="s">
        <v>71</v>
      </c>
      <c r="D53" s="180">
        <f>VLOOKUP(A53,'FY21 Census Grant and Base Amt'!$A$5:$T$56,20,FALSE)</f>
        <v>2625.126338708043</v>
      </c>
      <c r="E53" s="180">
        <f t="shared" si="0"/>
        <v>-133.72945807352505</v>
      </c>
      <c r="F53" s="180">
        <f t="shared" si="1"/>
        <v>2491.3968806345179</v>
      </c>
      <c r="G53" s="180">
        <f t="shared" si="2"/>
        <v>2357.6674225609927</v>
      </c>
      <c r="H53" s="180">
        <f t="shared" si="3"/>
        <v>2223.9379644874675</v>
      </c>
      <c r="I53" s="180">
        <f t="shared" si="4"/>
        <v>2090.2085064139428</v>
      </c>
    </row>
    <row r="54" spans="1:9">
      <c r="A54" t="s">
        <v>72</v>
      </c>
      <c r="B54" t="s">
        <v>72</v>
      </c>
      <c r="C54" t="s">
        <v>73</v>
      </c>
      <c r="D54" s="180">
        <f>VLOOKUP(A54,'FY21 Census Grant and Base Amt'!$A$5:$T$56,20,FALSE)</f>
        <v>2123.0761732141827</v>
      </c>
      <c r="E54" s="180">
        <f t="shared" si="0"/>
        <v>-8.2169167000599828</v>
      </c>
      <c r="F54" s="180">
        <f t="shared" si="1"/>
        <v>2114.8592565141225</v>
      </c>
      <c r="G54" s="180">
        <f t="shared" si="2"/>
        <v>2106.6423398140623</v>
      </c>
      <c r="H54" s="180">
        <f t="shared" si="3"/>
        <v>2098.4254231140021</v>
      </c>
      <c r="I54" s="180">
        <f t="shared" si="4"/>
        <v>2090.2085064139428</v>
      </c>
    </row>
    <row r="55" spans="1:9">
      <c r="A55" t="s">
        <v>74</v>
      </c>
      <c r="B55" t="s">
        <v>74</v>
      </c>
      <c r="C55" t="s">
        <v>75</v>
      </c>
      <c r="D55" s="180">
        <f>VLOOKUP(A55,'FY21 Census Grant and Base Amt'!$A$5:$T$56,20,FALSE)</f>
        <v>2084.9453881663007</v>
      </c>
      <c r="E55" s="180">
        <f t="shared" si="0"/>
        <v>1.3157795619105173</v>
      </c>
      <c r="F55" s="180">
        <f t="shared" si="1"/>
        <v>2086.2611677282111</v>
      </c>
      <c r="G55" s="180">
        <f t="shared" si="2"/>
        <v>2087.5769472901216</v>
      </c>
      <c r="H55" s="180">
        <f t="shared" si="3"/>
        <v>2088.892726852032</v>
      </c>
      <c r="I55" s="180">
        <f t="shared" si="4"/>
        <v>2090.2085064139428</v>
      </c>
    </row>
    <row r="56" spans="1:9">
      <c r="A56" t="s">
        <v>76</v>
      </c>
      <c r="B56" t="s">
        <v>76</v>
      </c>
      <c r="C56" t="s">
        <v>77</v>
      </c>
      <c r="D56" s="180">
        <f>VLOOKUP(A56,'FY21 Census Grant and Base Amt'!$A$5:$T$56,20,FALSE)</f>
        <v>1883.540264221424</v>
      </c>
      <c r="E56" s="180">
        <f t="shared" si="0"/>
        <v>51.667060548129712</v>
      </c>
      <c r="F56" s="180">
        <f t="shared" si="1"/>
        <v>1935.2073247695537</v>
      </c>
      <c r="G56" s="180">
        <f t="shared" si="2"/>
        <v>1986.8743853176834</v>
      </c>
      <c r="H56" s="180">
        <f t="shared" si="3"/>
        <v>2038.5414458658131</v>
      </c>
      <c r="I56" s="180">
        <f t="shared" si="4"/>
        <v>2090.2085064139428</v>
      </c>
    </row>
    <row r="57" spans="1:9">
      <c r="A57" t="s">
        <v>78</v>
      </c>
      <c r="B57" t="s">
        <v>78</v>
      </c>
      <c r="C57" t="s">
        <v>79</v>
      </c>
      <c r="D57" s="180">
        <f>VLOOKUP(A57,'FY21 Census Grant and Base Amt'!$A$5:$T$56,20,FALSE)</f>
        <v>1996.6568202700921</v>
      </c>
      <c r="E57" s="180">
        <f t="shared" si="0"/>
        <v>23.387921535962676</v>
      </c>
      <c r="F57" s="180">
        <f t="shared" si="1"/>
        <v>2020.0447418060548</v>
      </c>
      <c r="G57" s="180">
        <f t="shared" si="2"/>
        <v>2043.4326633420176</v>
      </c>
      <c r="H57" s="180">
        <f t="shared" si="3"/>
        <v>2066.8205848779803</v>
      </c>
      <c r="I57" s="180">
        <f t="shared" si="4"/>
        <v>2090.2085064139428</v>
      </c>
    </row>
    <row r="58" spans="1:9">
      <c r="A58" t="s">
        <v>80</v>
      </c>
      <c r="B58" t="s">
        <v>81</v>
      </c>
      <c r="C58" t="s">
        <v>82</v>
      </c>
      <c r="D58" s="180">
        <f>VLOOKUP(A58,'FY21 Census Grant and Base Amt'!$A$5:$T$56,20,FALSE)</f>
        <v>2502.9545877399637</v>
      </c>
      <c r="E58" s="180">
        <f t="shared" si="0"/>
        <v>-103.18652033150522</v>
      </c>
      <c r="F58" s="180">
        <f t="shared" si="1"/>
        <v>2399.7680674084586</v>
      </c>
      <c r="G58" s="180">
        <f t="shared" si="2"/>
        <v>2296.5815470769535</v>
      </c>
      <c r="H58" s="180">
        <f t="shared" si="3"/>
        <v>2193.3950267454484</v>
      </c>
      <c r="I58" s="180">
        <f t="shared" si="4"/>
        <v>2090.2085064139428</v>
      </c>
    </row>
    <row r="59" spans="1:9">
      <c r="A59" t="s">
        <v>83</v>
      </c>
      <c r="B59" t="s">
        <v>84</v>
      </c>
      <c r="C59" t="s">
        <v>115</v>
      </c>
      <c r="D59" s="180">
        <f>VLOOKUP(A59,'FY21 Census Grant and Base Amt'!$A$5:$T$56,20,FALSE)</f>
        <v>1471.0397658406312</v>
      </c>
      <c r="E59" s="180">
        <f t="shared" si="0"/>
        <v>154.79218514332791</v>
      </c>
      <c r="F59" s="180">
        <f t="shared" si="1"/>
        <v>1625.8319509839591</v>
      </c>
      <c r="G59" s="180">
        <f t="shared" si="2"/>
        <v>1780.6241361272871</v>
      </c>
      <c r="H59" s="180">
        <f t="shared" si="3"/>
        <v>1935.4163212706151</v>
      </c>
      <c r="I59" s="180">
        <f t="shared" si="4"/>
        <v>2090.2085064139428</v>
      </c>
    </row>
    <row r="60" spans="1:9">
      <c r="A60" t="s">
        <v>85</v>
      </c>
      <c r="B60" t="s">
        <v>86</v>
      </c>
      <c r="C60" t="s">
        <v>87</v>
      </c>
      <c r="D60" s="180">
        <f>VLOOKUP(A60,'FY21 Census Grant and Base Amt'!$A$5:$T$56,20,FALSE)</f>
        <v>2496.724862158349</v>
      </c>
      <c r="E60" s="180">
        <f t="shared" si="0"/>
        <v>-101.62908893610154</v>
      </c>
      <c r="F60" s="180">
        <f t="shared" si="1"/>
        <v>2395.0957732222473</v>
      </c>
      <c r="G60" s="180">
        <f t="shared" si="2"/>
        <v>2293.4666842861457</v>
      </c>
      <c r="H60" s="180">
        <f t="shared" si="3"/>
        <v>2191.837595350044</v>
      </c>
      <c r="I60" s="180">
        <f t="shared" si="4"/>
        <v>2090.2085064139428</v>
      </c>
    </row>
    <row r="61" spans="1:9">
      <c r="A61" t="s">
        <v>88</v>
      </c>
      <c r="B61" t="s">
        <v>88</v>
      </c>
      <c r="C61" t="s">
        <v>116</v>
      </c>
      <c r="D61" s="180">
        <f>VLOOKUP(A61,'FY21 Census Grant and Base Amt'!$A$5:$T$56,20,FALSE)</f>
        <v>1809.7900084628352</v>
      </c>
      <c r="E61" s="180">
        <f t="shared" si="0"/>
        <v>70.104624487776903</v>
      </c>
      <c r="F61" s="180">
        <f t="shared" si="1"/>
        <v>1879.894632950612</v>
      </c>
      <c r="G61" s="180">
        <f t="shared" si="2"/>
        <v>1949.9992574383889</v>
      </c>
      <c r="H61" s="180">
        <f t="shared" si="3"/>
        <v>2020.1038819261657</v>
      </c>
      <c r="I61" s="180">
        <f t="shared" si="4"/>
        <v>2090.2085064139428</v>
      </c>
    </row>
    <row r="62" spans="1:9">
      <c r="A62" t="s">
        <v>89</v>
      </c>
      <c r="B62" t="s">
        <v>89</v>
      </c>
      <c r="C62" t="s">
        <v>117</v>
      </c>
      <c r="D62" s="180">
        <f>VLOOKUP(A62,'FY21 Census Grant and Base Amt'!$A$5:$T$56,20,FALSE)</f>
        <v>2258.843248410763</v>
      </c>
      <c r="E62" s="180">
        <f t="shared" si="0"/>
        <v>-42.158685499205035</v>
      </c>
      <c r="F62" s="180">
        <f t="shared" si="1"/>
        <v>2216.6845629115578</v>
      </c>
      <c r="G62" s="180">
        <f t="shared" si="2"/>
        <v>2174.5258774123527</v>
      </c>
      <c r="H62" s="180">
        <f t="shared" si="3"/>
        <v>2132.3671919131475</v>
      </c>
      <c r="I62" s="180">
        <f t="shared" si="4"/>
        <v>2090.2085064139428</v>
      </c>
    </row>
    <row r="63" spans="1:9">
      <c r="A63" t="s">
        <v>90</v>
      </c>
      <c r="B63" t="s">
        <v>90</v>
      </c>
      <c r="C63" t="s">
        <v>91</v>
      </c>
      <c r="D63" s="180">
        <f>VLOOKUP(A63,'FY21 Census Grant and Base Amt'!$A$5:$T$56,20,FALSE)</f>
        <v>2397.3184006510342</v>
      </c>
      <c r="E63" s="180">
        <f t="shared" si="0"/>
        <v>-76.777473559272835</v>
      </c>
      <c r="F63" s="180">
        <f t="shared" si="1"/>
        <v>2320.5409270917612</v>
      </c>
      <c r="G63" s="180">
        <f t="shared" si="2"/>
        <v>2243.7634535324883</v>
      </c>
      <c r="H63" s="180">
        <f t="shared" si="3"/>
        <v>2166.9859799732153</v>
      </c>
      <c r="I63" s="180">
        <f t="shared" si="4"/>
        <v>2090.2085064139428</v>
      </c>
    </row>
    <row r="64" spans="1:9">
      <c r="A64" t="s">
        <v>92</v>
      </c>
      <c r="B64" t="s">
        <v>103</v>
      </c>
      <c r="C64" t="s">
        <v>118</v>
      </c>
      <c r="D64" s="180">
        <f>VLOOKUP(A64,'FY21 Census Grant and Base Amt'!$A$5:$T$56,20,FALSE)</f>
        <v>1698.223481004663</v>
      </c>
      <c r="E64" s="180">
        <f t="shared" si="0"/>
        <v>97.996256352319961</v>
      </c>
      <c r="F64" s="180">
        <f t="shared" si="1"/>
        <v>1796.2197373569829</v>
      </c>
      <c r="G64" s="180">
        <f t="shared" si="2"/>
        <v>1894.2159937093029</v>
      </c>
      <c r="H64" s="180">
        <f t="shared" si="3"/>
        <v>1992.2122500616229</v>
      </c>
      <c r="I64" s="180">
        <f t="shared" si="4"/>
        <v>2090.2085064139428</v>
      </c>
    </row>
    <row r="65" spans="1:9">
      <c r="A65" t="s">
        <v>93</v>
      </c>
      <c r="B65" t="s">
        <v>102</v>
      </c>
      <c r="C65" t="s">
        <v>94</v>
      </c>
      <c r="D65" s="180">
        <f>VLOOKUP(A65,'FY21 Census Grant and Base Amt'!$A$5:$T$56,20,FALSE)</f>
        <v>2126.7559986480933</v>
      </c>
      <c r="E65" s="180">
        <f t="shared" si="0"/>
        <v>-9.136873058537617</v>
      </c>
      <c r="F65" s="180">
        <f t="shared" si="1"/>
        <v>2117.6191255895556</v>
      </c>
      <c r="G65" s="180">
        <f t="shared" si="2"/>
        <v>2108.4822525310178</v>
      </c>
      <c r="H65" s="180">
        <f t="shared" si="3"/>
        <v>2099.3453794724801</v>
      </c>
      <c r="I65" s="180">
        <f t="shared" si="4"/>
        <v>2090.2085064139428</v>
      </c>
    </row>
    <row r="66" spans="1:9">
      <c r="A66" t="s">
        <v>107</v>
      </c>
      <c r="B66" t="s">
        <v>107</v>
      </c>
      <c r="C66" t="s">
        <v>128</v>
      </c>
      <c r="D66" s="180">
        <f>VLOOKUP(A66,'FY21 Census Grant and Base Amt'!$A$5:$T$56,20,FALSE)</f>
        <v>1614.4192689343538</v>
      </c>
      <c r="E66" s="180">
        <f t="shared" si="0"/>
        <v>118.94730936989725</v>
      </c>
      <c r="F66" s="180">
        <f t="shared" si="1"/>
        <v>1733.3665783042511</v>
      </c>
      <c r="G66" s="180">
        <f t="shared" si="2"/>
        <v>1852.3138876741484</v>
      </c>
      <c r="H66" s="180">
        <f t="shared" si="3"/>
        <v>1971.2611970440457</v>
      </c>
      <c r="I66" s="180">
        <f t="shared" si="4"/>
        <v>2090.2085064139428</v>
      </c>
    </row>
    <row r="67" spans="1:9">
      <c r="A67" t="s">
        <v>109</v>
      </c>
      <c r="B67" t="s">
        <v>106</v>
      </c>
      <c r="C67" t="s">
        <v>129</v>
      </c>
      <c r="D67" s="180">
        <f>VLOOKUP(A67,'FY21 Census Grant and Base Amt'!$A$5:$T$56,20,FALSE)</f>
        <v>1919.9907146164226</v>
      </c>
      <c r="E67" s="180">
        <f t="shared" si="0"/>
        <v>42.554447949380062</v>
      </c>
      <c r="F67" s="180">
        <f t="shared" si="1"/>
        <v>1962.5451625658027</v>
      </c>
      <c r="G67" s="180">
        <f t="shared" si="2"/>
        <v>2005.0996105151828</v>
      </c>
      <c r="H67" s="180">
        <f t="shared" si="3"/>
        <v>2047.6540584645629</v>
      </c>
      <c r="I67" s="180">
        <f t="shared" si="4"/>
        <v>2090.2085064139428</v>
      </c>
    </row>
    <row r="68" spans="1:9">
      <c r="A68" t="s">
        <v>105</v>
      </c>
      <c r="B68" t="s">
        <v>105</v>
      </c>
      <c r="C68" t="s">
        <v>130</v>
      </c>
      <c r="D68" s="180">
        <f>VLOOKUP(A68,'FY21 Census Grant and Base Amt'!$A$5:$T$56,20,FALSE)</f>
        <v>2059.0204729001634</v>
      </c>
      <c r="E68" s="180">
        <f t="shared" si="0"/>
        <v>7.7970083784448434</v>
      </c>
      <c r="F68" s="180">
        <f t="shared" si="1"/>
        <v>2066.8174812786083</v>
      </c>
      <c r="G68" s="180">
        <f t="shared" si="2"/>
        <v>2074.6144896570531</v>
      </c>
      <c r="H68" s="180">
        <f t="shared" si="3"/>
        <v>2082.411498035498</v>
      </c>
      <c r="I68" s="180">
        <f t="shared" si="4"/>
        <v>2090.2085064139428</v>
      </c>
    </row>
    <row r="69" spans="1:9">
      <c r="A69" t="s">
        <v>108</v>
      </c>
      <c r="B69" t="s">
        <v>104</v>
      </c>
      <c r="C69" t="s">
        <v>131</v>
      </c>
      <c r="D69" s="180">
        <f>VLOOKUP(A69,'FY21 Census Grant and Base Amt'!$A$5:$T$56,20,FALSE)</f>
        <v>1690.270144400891</v>
      </c>
      <c r="E69" s="180">
        <f t="shared" si="0"/>
        <v>99.98459050326295</v>
      </c>
      <c r="F69" s="180">
        <f t="shared" si="1"/>
        <v>1790.254734904154</v>
      </c>
      <c r="G69" s="180">
        <f t="shared" si="2"/>
        <v>1890.239325407417</v>
      </c>
      <c r="H69" s="180">
        <f t="shared" si="3"/>
        <v>1990.22391591068</v>
      </c>
      <c r="I69" s="180">
        <f t="shared" si="4"/>
        <v>2090.2085064139428</v>
      </c>
    </row>
    <row r="71" spans="1:9">
      <c r="I71" s="147" t="s">
        <v>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V91"/>
  <sheetViews>
    <sheetView zoomScale="80" zoomScaleNormal="80" workbookViewId="0">
      <selection activeCell="F34" sqref="F34"/>
    </sheetView>
  </sheetViews>
  <sheetFormatPr defaultRowHeight="15" outlineLevelCol="1"/>
  <cols>
    <col min="1" max="1" width="9.28515625" customWidth="1"/>
    <col min="3" max="3" width="26.28515625" customWidth="1"/>
    <col min="4" max="4" width="18" bestFit="1" customWidth="1"/>
    <col min="5" max="5" width="18" style="145" customWidth="1" outlineLevel="1"/>
    <col min="6" max="6" width="18" style="129" customWidth="1" outlineLevel="1"/>
    <col min="7" max="7" width="18" bestFit="1" customWidth="1"/>
    <col min="8" max="8" width="18" style="145" customWidth="1" outlineLevel="1"/>
    <col min="9" max="9" width="18" style="129" customWidth="1" outlineLevel="1"/>
    <col min="10" max="10" width="18" bestFit="1" customWidth="1"/>
    <col min="11" max="11" width="18" style="145" customWidth="1" outlineLevel="1"/>
    <col min="12" max="12" width="18" style="129" customWidth="1" outlineLevel="1"/>
    <col min="13" max="13" width="18" style="145" customWidth="1"/>
    <col min="14" max="14" width="18" style="145" customWidth="1" outlineLevel="1"/>
    <col min="15" max="15" width="18" style="129" customWidth="1" outlineLevel="1"/>
    <col min="16" max="16" width="18" style="145" customWidth="1"/>
  </cols>
  <sheetData>
    <row r="1" spans="1:22" s="7" customFormat="1" ht="21">
      <c r="A1" s="14" t="s">
        <v>144</v>
      </c>
      <c r="B1" s="126"/>
      <c r="E1" s="145"/>
      <c r="F1" s="129"/>
      <c r="H1" s="145"/>
      <c r="I1" s="129"/>
      <c r="K1" s="145"/>
      <c r="L1" s="129"/>
      <c r="M1" s="145"/>
      <c r="N1" s="145"/>
      <c r="O1" s="129"/>
      <c r="P1" s="145"/>
    </row>
    <row r="2" spans="1:22" s="7" customFormat="1" ht="75.9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48"/>
      <c r="R2" s="26"/>
      <c r="S2" s="26"/>
      <c r="T2" s="26"/>
      <c r="U2" s="26"/>
      <c r="V2" s="26"/>
    </row>
    <row r="3" spans="1:22" s="169" customFormat="1">
      <c r="A3" s="142" t="s">
        <v>96</v>
      </c>
      <c r="B3" s="142" t="s">
        <v>95</v>
      </c>
      <c r="C3" s="142" t="s">
        <v>97</v>
      </c>
      <c r="D3" s="166" t="s">
        <v>163</v>
      </c>
      <c r="E3" s="167" t="s">
        <v>1522</v>
      </c>
      <c r="F3" s="166" t="s">
        <v>1509</v>
      </c>
      <c r="G3" s="166" t="s">
        <v>1518</v>
      </c>
      <c r="H3" s="167" t="s">
        <v>1523</v>
      </c>
      <c r="I3" s="166" t="s">
        <v>1510</v>
      </c>
      <c r="J3" s="166" t="s">
        <v>1519</v>
      </c>
      <c r="K3" s="167" t="s">
        <v>1524</v>
      </c>
      <c r="L3" s="166" t="s">
        <v>1511</v>
      </c>
      <c r="M3" s="168" t="s">
        <v>1520</v>
      </c>
      <c r="N3" s="167" t="s">
        <v>1525</v>
      </c>
      <c r="O3" s="166" t="s">
        <v>1512</v>
      </c>
      <c r="P3" s="168" t="s">
        <v>1521</v>
      </c>
    </row>
    <row r="4" spans="1:22" ht="15.75">
      <c r="A4" s="9" t="s">
        <v>110</v>
      </c>
      <c r="B4" s="13" t="s">
        <v>0</v>
      </c>
      <c r="C4" s="13" t="s">
        <v>119</v>
      </c>
      <c r="D4" s="180">
        <f>VLOOKUP(A4,'FY21 Census Grant and Base Amt'!A:R,18,FALSE)</f>
        <v>2577427.9609035002</v>
      </c>
      <c r="E4" s="181">
        <f>VLOOKUP(A4,'FY22-25 Base Amt'!A:I,6,FALSE)</f>
        <v>1839.1367404587586</v>
      </c>
      <c r="F4" s="175">
        <f>VLOOKUP(A4,LTM!B:P,12,FALSE)</f>
        <v>1347.04</v>
      </c>
      <c r="G4" s="180">
        <f t="shared" ref="G4:G35" si="0">F4*E4</f>
        <v>2477390.7548675663</v>
      </c>
      <c r="H4" s="181">
        <f>VLOOKUP(A4,'FY22-25 Base Amt'!A:I,7,FALSE)</f>
        <v>1922.8273291104865</v>
      </c>
      <c r="I4" s="175">
        <f>VLOOKUP(A4,LTM!B:P,13,FALSE)</f>
        <v>1208.28</v>
      </c>
      <c r="J4" s="180">
        <f>H4*I4</f>
        <v>2323313.8052176186</v>
      </c>
      <c r="K4" s="181">
        <f>VLOOKUP(A4,'FY22-25 Base Amt'!A:I,8,FALSE)</f>
        <v>2006.5179177622144</v>
      </c>
      <c r="L4" s="175">
        <f>VLOOKUP(A4,LTM!B:P,14,FALSE)</f>
        <v>1069.5200000000002</v>
      </c>
      <c r="M4" s="181">
        <f>K4*L4</f>
        <v>2146011.0434050439</v>
      </c>
      <c r="N4" s="181">
        <f>VLOOKUP(A4,'FY22-25 Base Amt'!A:I,9,FALSE)</f>
        <v>2090.2085064139428</v>
      </c>
      <c r="O4" s="175">
        <f>VLOOKUP(A4,LTM!B:P,15,FALSE)</f>
        <v>930.75999999999988</v>
      </c>
      <c r="P4" s="181">
        <f>N4*O4</f>
        <v>1945482.4694298413</v>
      </c>
    </row>
    <row r="5" spans="1:22" s="7" customFormat="1">
      <c r="A5" s="13" t="s">
        <v>1</v>
      </c>
      <c r="B5" s="13" t="s">
        <v>2</v>
      </c>
      <c r="C5" s="13" t="s">
        <v>3</v>
      </c>
      <c r="D5" s="180">
        <f>VLOOKUP(A5,'FY21 Census Grant and Base Amt'!A:R,18,FALSE)</f>
        <v>2252223.9238034999</v>
      </c>
      <c r="E5" s="181">
        <f>VLOOKUP(A5,'FY22-25 Base Amt'!A:I,6,FALSE)</f>
        <v>2233.3156071252301</v>
      </c>
      <c r="F5" s="175">
        <f>VLOOKUP(A5,LTM!B:P,12,FALSE)</f>
        <v>1017.2199999999999</v>
      </c>
      <c r="G5" s="180">
        <f t="shared" si="0"/>
        <v>2271773.3018799266</v>
      </c>
      <c r="H5" s="181">
        <f>VLOOKUP(A5,'FY22-25 Base Amt'!A:I,7,FALSE)</f>
        <v>2185.6132402214675</v>
      </c>
      <c r="I5" s="175">
        <f>VLOOKUP(A5,LTM!B:P,13,FALSE)</f>
        <v>1071.08</v>
      </c>
      <c r="J5" s="180">
        <f t="shared" ref="J5:J55" si="1">H5*I5</f>
        <v>2340966.6293364093</v>
      </c>
      <c r="K5" s="181">
        <f>VLOOKUP(A5,'FY22-25 Base Amt'!A:I,8,FALSE)</f>
        <v>2137.910873317705</v>
      </c>
      <c r="L5" s="175">
        <f>VLOOKUP(A5,LTM!B:P,14,FALSE)</f>
        <v>1124.9399999999998</v>
      </c>
      <c r="M5" s="181">
        <f t="shared" ref="M5:M55" si="2">K5*L5</f>
        <v>2405021.4578300188</v>
      </c>
      <c r="N5" s="181">
        <f>VLOOKUP(A5,'FY22-25 Base Amt'!A:I,9,FALSE)</f>
        <v>2090.2085064139428</v>
      </c>
      <c r="O5" s="175">
        <f>VLOOKUP(A5,LTM!B:P,15,FALSE)</f>
        <v>1178.8</v>
      </c>
      <c r="P5" s="181">
        <f t="shared" ref="P5:P55" si="3">N5*O5</f>
        <v>2463937.7873607557</v>
      </c>
    </row>
    <row r="6" spans="1:22" s="7" customFormat="1">
      <c r="A6" s="13" t="s">
        <v>4</v>
      </c>
      <c r="B6" s="13" t="s">
        <v>99</v>
      </c>
      <c r="C6" s="13" t="s">
        <v>5</v>
      </c>
      <c r="D6" s="180">
        <f>VLOOKUP(A6,'FY21 Census Grant and Base Amt'!A:R,18,FALSE)</f>
        <v>2282231.4391319999</v>
      </c>
      <c r="E6" s="181">
        <f>VLOOKUP(A6,'FY22-25 Base Amt'!A:I,6,FALSE)</f>
        <v>1461.817607144581</v>
      </c>
      <c r="F6" s="175">
        <f>VLOOKUP(A6,LTM!B:P,12,FALSE)</f>
        <v>1774.4799999999998</v>
      </c>
      <c r="G6" s="180">
        <f t="shared" si="0"/>
        <v>2593966.1075259158</v>
      </c>
      <c r="H6" s="181">
        <f>VLOOKUP(A6,'FY22-25 Base Amt'!A:I,7,FALSE)</f>
        <v>1671.2812402343684</v>
      </c>
      <c r="I6" s="175">
        <f>VLOOKUP(A6,LTM!B:P,13,FALSE)</f>
        <v>1702.78</v>
      </c>
      <c r="J6" s="180">
        <f t="shared" si="1"/>
        <v>2845824.2702462776</v>
      </c>
      <c r="K6" s="181">
        <f>VLOOKUP(A6,'FY22-25 Base Amt'!A:I,8,FALSE)</f>
        <v>1880.7448733241558</v>
      </c>
      <c r="L6" s="175">
        <f>VLOOKUP(A6,LTM!B:P,14,FALSE)</f>
        <v>1631.08</v>
      </c>
      <c r="M6" s="181">
        <f t="shared" si="2"/>
        <v>3067645.3479815638</v>
      </c>
      <c r="N6" s="181">
        <f>VLOOKUP(A6,'FY22-25 Base Amt'!A:I,9,FALSE)</f>
        <v>2090.2085064139428</v>
      </c>
      <c r="O6" s="175">
        <f>VLOOKUP(A6,LTM!B:P,15,FALSE)</f>
        <v>1564.4300000000003</v>
      </c>
      <c r="P6" s="181">
        <f t="shared" si="3"/>
        <v>3269984.8936891654</v>
      </c>
    </row>
    <row r="7" spans="1:22" s="7" customFormat="1" ht="15.75">
      <c r="A7" s="9" t="s">
        <v>6</v>
      </c>
      <c r="B7" s="13" t="s">
        <v>6</v>
      </c>
      <c r="C7" s="13" t="s">
        <v>7</v>
      </c>
      <c r="D7" s="180">
        <f>VLOOKUP(A7,'FY21 Census Grant and Base Amt'!A:R,18,FALSE)</f>
        <v>2496674.1072884998</v>
      </c>
      <c r="E7" s="181">
        <f>VLOOKUP(A7,'FY22-25 Base Amt'!A:I,6,FALSE)</f>
        <v>1915.6748801049746</v>
      </c>
      <c r="F7" s="175">
        <f>VLOOKUP(A7,LTM!B:P,12,FALSE)</f>
        <v>1298.77</v>
      </c>
      <c r="G7" s="180">
        <f t="shared" si="0"/>
        <v>2488021.0640339376</v>
      </c>
      <c r="H7" s="181">
        <f>VLOOKUP(A7,'FY22-25 Base Amt'!A:I,7,FALSE)</f>
        <v>1973.8527555412973</v>
      </c>
      <c r="I7" s="175">
        <f>VLOOKUP(A7,LTM!B:P,13,FALSE)</f>
        <v>1246.06</v>
      </c>
      <c r="J7" s="180">
        <f t="shared" si="1"/>
        <v>2459538.9645697889</v>
      </c>
      <c r="K7" s="181">
        <f>VLOOKUP(A7,'FY22-25 Base Amt'!A:I,8,FALSE)</f>
        <v>2032.0306309776199</v>
      </c>
      <c r="L7" s="175">
        <f>VLOOKUP(A7,LTM!B:P,14,FALSE)</f>
        <v>1193.3500000000001</v>
      </c>
      <c r="M7" s="181">
        <f t="shared" si="2"/>
        <v>2424923.7534771431</v>
      </c>
      <c r="N7" s="181">
        <f>VLOOKUP(A7,'FY22-25 Base Amt'!A:I,9,FALSE)</f>
        <v>2090.2085064139428</v>
      </c>
      <c r="O7" s="175">
        <f>VLOOKUP(A7,LTM!B:P,15,FALSE)</f>
        <v>1140.6399999999999</v>
      </c>
      <c r="P7" s="181">
        <f t="shared" si="3"/>
        <v>2384175.4307559994</v>
      </c>
    </row>
    <row r="8" spans="1:22" s="7" customFormat="1" ht="15.75">
      <c r="A8" s="9" t="s">
        <v>8</v>
      </c>
      <c r="B8" s="13" t="s">
        <v>8</v>
      </c>
      <c r="C8" s="13" t="s">
        <v>9</v>
      </c>
      <c r="D8" s="180">
        <f>VLOOKUP(A8,'FY21 Census Grant and Base Amt'!A:R,18,FALSE)</f>
        <v>6580731.2996309996</v>
      </c>
      <c r="E8" s="181">
        <f>VLOOKUP(A8,'FY22-25 Base Amt'!A:I,6,FALSE)</f>
        <v>2078.2691241322404</v>
      </c>
      <c r="F8" s="175">
        <f>VLOOKUP(A8,LTM!B:P,12,FALSE)</f>
        <v>3166.09</v>
      </c>
      <c r="G8" s="180">
        <f t="shared" si="0"/>
        <v>6579987.0912238453</v>
      </c>
      <c r="H8" s="181">
        <f>VLOOKUP(A8,'FY22-25 Base Amt'!A:I,7,FALSE)</f>
        <v>2082.2489182261411</v>
      </c>
      <c r="I8" s="175">
        <f>VLOOKUP(A8,LTM!B:P,13,FALSE)</f>
        <v>3186.2299999999996</v>
      </c>
      <c r="J8" s="180">
        <f t="shared" si="1"/>
        <v>6634523.9707196765</v>
      </c>
      <c r="K8" s="181">
        <f>VLOOKUP(A8,'FY22-25 Base Amt'!A:I,8,FALSE)</f>
        <v>2086.2287123200417</v>
      </c>
      <c r="L8" s="175">
        <f>VLOOKUP(A8,LTM!B:P,14,FALSE)</f>
        <v>3206.369999999999</v>
      </c>
      <c r="M8" s="181">
        <f t="shared" si="2"/>
        <v>6689221.1563216103</v>
      </c>
      <c r="N8" s="181">
        <f>VLOOKUP(A8,'FY22-25 Base Amt'!A:I,9,FALSE)</f>
        <v>2090.2085064139428</v>
      </c>
      <c r="O8" s="175">
        <f>VLOOKUP(A8,LTM!B:P,15,FALSE)</f>
        <v>3226.5099999999998</v>
      </c>
      <c r="P8" s="181">
        <f t="shared" si="3"/>
        <v>6744078.6480296506</v>
      </c>
    </row>
    <row r="9" spans="1:22" s="7" customFormat="1" ht="15.75">
      <c r="A9" s="9" t="s">
        <v>10</v>
      </c>
      <c r="B9" s="13" t="s">
        <v>10</v>
      </c>
      <c r="C9" s="13" t="s">
        <v>11</v>
      </c>
      <c r="D9" s="180">
        <f>VLOOKUP(A9,'FY21 Census Grant and Base Amt'!A:R,18,FALSE)</f>
        <v>4958062.6145235002</v>
      </c>
      <c r="E9" s="181">
        <f>VLOOKUP(A9,'FY22-25 Base Amt'!A:I,6,FALSE)</f>
        <v>2150.5567035331005</v>
      </c>
      <c r="F9" s="175">
        <f>VLOOKUP(A9,LTM!B:P,12,FALSE)</f>
        <v>2255.5200000000004</v>
      </c>
      <c r="G9" s="180">
        <f t="shared" si="0"/>
        <v>4850623.6559529798</v>
      </c>
      <c r="H9" s="181">
        <f>VLOOKUP(A9,'FY22-25 Base Amt'!A:I,7,FALSE)</f>
        <v>2130.4406378267149</v>
      </c>
      <c r="I9" s="175">
        <f>VLOOKUP(A9,LTM!B:P,13,FALSE)</f>
        <v>2221.1900000000005</v>
      </c>
      <c r="J9" s="180">
        <f t="shared" si="1"/>
        <v>4732113.4403343219</v>
      </c>
      <c r="K9" s="181">
        <f>VLOOKUP(A9,'FY22-25 Base Amt'!A:I,8,FALSE)</f>
        <v>2110.3245721203293</v>
      </c>
      <c r="L9" s="175">
        <f>VLOOKUP(A9,LTM!B:P,14,FALSE)</f>
        <v>2186.86</v>
      </c>
      <c r="M9" s="181">
        <f t="shared" si="2"/>
        <v>4614984.3937870637</v>
      </c>
      <c r="N9" s="181">
        <f>VLOOKUP(A9,'FY22-25 Base Amt'!A:I,9,FALSE)</f>
        <v>2090.2085064139428</v>
      </c>
      <c r="O9" s="175">
        <f>VLOOKUP(A9,LTM!B:P,15,FALSE)</f>
        <v>2152.5299999999997</v>
      </c>
      <c r="P9" s="181">
        <f t="shared" si="3"/>
        <v>4499236.5163112041</v>
      </c>
    </row>
    <row r="10" spans="1:22" s="7" customFormat="1" ht="15.75">
      <c r="A10" s="9" t="s">
        <v>12</v>
      </c>
      <c r="B10" s="13" t="s">
        <v>100</v>
      </c>
      <c r="C10" s="13" t="s">
        <v>13</v>
      </c>
      <c r="D10" s="180">
        <f>VLOOKUP(A10,'FY21 Census Grant and Base Amt'!A:R,18,FALSE)</f>
        <v>4071917.7075389996</v>
      </c>
      <c r="E10" s="181">
        <f>VLOOKUP(A10,'FY22-25 Base Amt'!A:I,6,FALSE)</f>
        <v>1848.046172026337</v>
      </c>
      <c r="F10" s="175">
        <f>VLOOKUP(A10,LTM!B:P,12,FALSE)</f>
        <v>2309.0700000000011</v>
      </c>
      <c r="G10" s="180">
        <f t="shared" si="0"/>
        <v>4267267.9744408559</v>
      </c>
      <c r="H10" s="181">
        <f>VLOOKUP(A10,'FY22-25 Base Amt'!A:I,7,FALSE)</f>
        <v>1928.766950155539</v>
      </c>
      <c r="I10" s="175">
        <f>VLOOKUP(A10,LTM!B:P,13,FALSE)</f>
        <v>2324.0000000000014</v>
      </c>
      <c r="J10" s="180">
        <f t="shared" si="1"/>
        <v>4482454.3921614755</v>
      </c>
      <c r="K10" s="181">
        <f>VLOOKUP(A10,'FY22-25 Base Amt'!A:I,8,FALSE)</f>
        <v>2009.487728284741</v>
      </c>
      <c r="L10" s="175">
        <f>VLOOKUP(A10,LTM!B:P,14,FALSE)</f>
        <v>2338.9300000000021</v>
      </c>
      <c r="M10" s="181">
        <f t="shared" si="2"/>
        <v>4700051.1323170336</v>
      </c>
      <c r="N10" s="181">
        <f>VLOOKUP(A10,'FY22-25 Base Amt'!A:I,9,FALSE)</f>
        <v>2090.2085064139428</v>
      </c>
      <c r="O10" s="175">
        <f>VLOOKUP(A10,LTM!B:P,15,FALSE)</f>
        <v>2353.8600000000029</v>
      </c>
      <c r="P10" s="181">
        <f t="shared" si="3"/>
        <v>4920058.1949075293</v>
      </c>
    </row>
    <row r="11" spans="1:22" s="7" customFormat="1" ht="15.75">
      <c r="A11" s="9" t="s">
        <v>14</v>
      </c>
      <c r="B11" s="13" t="s">
        <v>14</v>
      </c>
      <c r="C11" s="13" t="s">
        <v>15</v>
      </c>
      <c r="D11" s="180">
        <f>VLOOKUP(A11,'FY21 Census Grant and Base Amt'!A:R,18,FALSE)</f>
        <v>2782112.7950759996</v>
      </c>
      <c r="E11" s="181">
        <f>VLOOKUP(A11,'FY22-25 Base Amt'!A:I,6,FALSE)</f>
        <v>1840.4338723646238</v>
      </c>
      <c r="F11" s="175">
        <f>VLOOKUP(A11,LTM!B:P,12,FALSE)</f>
        <v>1564.7</v>
      </c>
      <c r="G11" s="180">
        <f t="shared" si="0"/>
        <v>2879726.8800889268</v>
      </c>
      <c r="H11" s="181">
        <f>VLOOKUP(A11,'FY22-25 Base Amt'!A:I,7,FALSE)</f>
        <v>1923.6920837143969</v>
      </c>
      <c r="I11" s="175">
        <f>VLOOKUP(A11,LTM!B:P,13,FALSE)</f>
        <v>1575.1500000000003</v>
      </c>
      <c r="J11" s="180">
        <f t="shared" si="1"/>
        <v>3030103.5856627328</v>
      </c>
      <c r="K11" s="181">
        <f>VLOOKUP(A11,'FY22-25 Base Amt'!A:I,8,FALSE)</f>
        <v>2006.9502950641699</v>
      </c>
      <c r="L11" s="175">
        <f>VLOOKUP(A11,LTM!B:P,14,FALSE)</f>
        <v>1585.6000000000004</v>
      </c>
      <c r="M11" s="181">
        <f t="shared" si="2"/>
        <v>3182220.3878537486</v>
      </c>
      <c r="N11" s="181">
        <f>VLOOKUP(A11,'FY22-25 Base Amt'!A:I,9,FALSE)</f>
        <v>2090.2085064139428</v>
      </c>
      <c r="O11" s="175">
        <f>VLOOKUP(A11,LTM!B:P,15,FALSE)</f>
        <v>1596.0500000000004</v>
      </c>
      <c r="P11" s="181">
        <f t="shared" si="3"/>
        <v>3336077.2866619742</v>
      </c>
    </row>
    <row r="12" spans="1:22" s="7" customFormat="1" ht="15.75">
      <c r="A12" s="9" t="s">
        <v>16</v>
      </c>
      <c r="B12" s="13" t="s">
        <v>17</v>
      </c>
      <c r="C12" s="13" t="s">
        <v>18</v>
      </c>
      <c r="D12" s="180">
        <f>VLOOKUP(A12,'FY21 Census Grant and Base Amt'!A:R,18,FALSE)</f>
        <v>3872841.4493280002</v>
      </c>
      <c r="E12" s="181">
        <f>VLOOKUP(A12,'FY22-25 Base Amt'!A:I,6,FALSE)</f>
        <v>2251.6330001210799</v>
      </c>
      <c r="F12" s="175">
        <f>VLOOKUP(A12,LTM!B:P,12,FALSE)</f>
        <v>1692.1199999999988</v>
      </c>
      <c r="G12" s="180">
        <f t="shared" si="0"/>
        <v>3810033.2321648789</v>
      </c>
      <c r="H12" s="181">
        <f>VLOOKUP(A12,'FY22-25 Base Amt'!A:I,7,FALSE)</f>
        <v>2197.8248355520345</v>
      </c>
      <c r="I12" s="175">
        <f>VLOOKUP(A12,LTM!B:P,13,FALSE)</f>
        <v>1704.3699999999978</v>
      </c>
      <c r="J12" s="180">
        <f t="shared" si="1"/>
        <v>3745906.7149698162</v>
      </c>
      <c r="K12" s="181">
        <f>VLOOKUP(A12,'FY22-25 Base Amt'!A:I,8,FALSE)</f>
        <v>2144.0166709829891</v>
      </c>
      <c r="L12" s="175">
        <f>VLOOKUP(A12,LTM!B:P,14,FALSE)</f>
        <v>1716.6199999999969</v>
      </c>
      <c r="M12" s="181">
        <f t="shared" si="2"/>
        <v>3680461.8977428121</v>
      </c>
      <c r="N12" s="181">
        <f>VLOOKUP(A12,'FY22-25 Base Amt'!A:I,9,FALSE)</f>
        <v>2090.2085064139428</v>
      </c>
      <c r="O12" s="175">
        <f>VLOOKUP(A12,LTM!B:P,15,FALSE)</f>
        <v>1728.869999999996</v>
      </c>
      <c r="P12" s="181">
        <f t="shared" si="3"/>
        <v>3613698.7804838652</v>
      </c>
    </row>
    <row r="13" spans="1:22" s="7" customFormat="1" ht="15.75">
      <c r="A13" s="9" t="s">
        <v>19</v>
      </c>
      <c r="B13" s="13" t="s">
        <v>101</v>
      </c>
      <c r="C13" s="13" t="s">
        <v>20</v>
      </c>
      <c r="D13" s="180">
        <f>VLOOKUP(A13,'FY21 Census Grant and Base Amt'!A:R,18,FALSE)</f>
        <v>2372467.1584484996</v>
      </c>
      <c r="E13" s="181">
        <f>VLOOKUP(A13,'FY22-25 Base Amt'!A:I,6,FALSE)</f>
        <v>2124.5505859954415</v>
      </c>
      <c r="F13" s="175">
        <f>VLOOKUP(A13,LTM!B:P,12,FALSE)</f>
        <v>1100</v>
      </c>
      <c r="G13" s="180">
        <f t="shared" si="0"/>
        <v>2337005.6445949855</v>
      </c>
      <c r="H13" s="181">
        <f>VLOOKUP(A13,'FY22-25 Base Amt'!A:I,7,FALSE)</f>
        <v>2113.1032261349419</v>
      </c>
      <c r="I13" s="175">
        <f>VLOOKUP(A13,LTM!B:P,13,FALSE)</f>
        <v>1069.05</v>
      </c>
      <c r="J13" s="180">
        <f t="shared" si="1"/>
        <v>2259013.0038995594</v>
      </c>
      <c r="K13" s="181">
        <f>VLOOKUP(A13,'FY22-25 Base Amt'!A:I,8,FALSE)</f>
        <v>2101.6558662744424</v>
      </c>
      <c r="L13" s="175">
        <f>VLOOKUP(A13,LTM!B:P,14,FALSE)</f>
        <v>1038.0999999999997</v>
      </c>
      <c r="M13" s="181">
        <f t="shared" si="2"/>
        <v>2181728.9547794978</v>
      </c>
      <c r="N13" s="181">
        <f>VLOOKUP(A13,'FY22-25 Base Amt'!A:I,9,FALSE)</f>
        <v>2090.2085064139428</v>
      </c>
      <c r="O13" s="175">
        <f>VLOOKUP(A13,LTM!B:P,15,FALSE)</f>
        <v>1007.15</v>
      </c>
      <c r="P13" s="181">
        <f t="shared" si="3"/>
        <v>2105153.4972348022</v>
      </c>
    </row>
    <row r="14" spans="1:22" s="7" customFormat="1" ht="15.75">
      <c r="A14" s="9" t="s">
        <v>21</v>
      </c>
      <c r="B14" s="13" t="s">
        <v>21</v>
      </c>
      <c r="C14" s="13" t="s">
        <v>113</v>
      </c>
      <c r="D14" s="180">
        <f>VLOOKUP(A14,'FY21 Census Grant and Base Amt'!A:R,18,FALSE)</f>
        <v>5005699.9406070001</v>
      </c>
      <c r="E14" s="181">
        <f>VLOOKUP(A14,'FY22-25 Base Amt'!A:I,6,FALSE)</f>
        <v>1950.141660201193</v>
      </c>
      <c r="F14" s="175">
        <f>VLOOKUP(A14,LTM!B:P,12,FALSE)</f>
        <v>2618.89</v>
      </c>
      <c r="G14" s="180">
        <f t="shared" si="0"/>
        <v>5107206.4924843023</v>
      </c>
      <c r="H14" s="181">
        <f>VLOOKUP(A14,'FY22-25 Base Amt'!A:I,7,FALSE)</f>
        <v>1996.8306089387763</v>
      </c>
      <c r="I14" s="175">
        <f>VLOOKUP(A14,LTM!B:P,13,FALSE)</f>
        <v>2606.4299999999998</v>
      </c>
      <c r="J14" s="180">
        <f t="shared" si="1"/>
        <v>5204599.2040562946</v>
      </c>
      <c r="K14" s="181">
        <f>VLOOKUP(A14,'FY22-25 Base Amt'!A:I,8,FALSE)</f>
        <v>2043.5195576763597</v>
      </c>
      <c r="L14" s="175">
        <f>VLOOKUP(A14,LTM!B:P,14,FALSE)</f>
        <v>2610.853333333333</v>
      </c>
      <c r="M14" s="181">
        <f t="shared" si="2"/>
        <v>5335329.8488911819</v>
      </c>
      <c r="N14" s="181">
        <f>VLOOKUP(A14,'FY22-25 Base Amt'!A:I,9,FALSE)</f>
        <v>2090.2085064139428</v>
      </c>
      <c r="O14" s="175">
        <f>VLOOKUP(A14,LTM!B:P,15,FALSE)</f>
        <v>2636.4566666666665</v>
      </c>
      <c r="P14" s="181">
        <f t="shared" si="3"/>
        <v>5510744.1514584152</v>
      </c>
    </row>
    <row r="15" spans="1:22" s="7" customFormat="1" ht="15.75">
      <c r="A15" s="9" t="s">
        <v>120</v>
      </c>
      <c r="B15" s="13" t="s">
        <v>22</v>
      </c>
      <c r="C15" s="13" t="s">
        <v>121</v>
      </c>
      <c r="D15" s="180">
        <f>VLOOKUP(A15,'FY21 Census Grant and Base Amt'!A:R,18,FALSE)</f>
        <v>7180272.5808149986</v>
      </c>
      <c r="E15" s="181">
        <f>VLOOKUP(A15,'FY22-25 Base Amt'!A:I,6,FALSE)</f>
        <v>1788.6362552551432</v>
      </c>
      <c r="F15" s="175">
        <f>VLOOKUP(A15,LTM!B:P,12,FALSE)</f>
        <v>4281.5600000000004</v>
      </c>
      <c r="G15" s="180">
        <f>F15*E15</f>
        <v>7658153.4450502116</v>
      </c>
      <c r="H15" s="181">
        <f>VLOOKUP(A15,'FY22-25 Base Amt'!A:I,7,FALSE)</f>
        <v>1889.1603389747429</v>
      </c>
      <c r="I15" s="175">
        <f>VLOOKUP(A15,LTM!B:P,13,FALSE)</f>
        <v>4318.9299999999994</v>
      </c>
      <c r="J15" s="180">
        <f t="shared" si="1"/>
        <v>8159151.2628081851</v>
      </c>
      <c r="K15" s="181">
        <f>VLOOKUP(A15,'FY22-25 Base Amt'!A:I,8,FALSE)</f>
        <v>1989.6844226943426</v>
      </c>
      <c r="L15" s="175">
        <f>VLOOKUP(A15,LTM!B:P,14,FALSE)</f>
        <v>4356.3</v>
      </c>
      <c r="M15" s="181">
        <f t="shared" si="2"/>
        <v>8667662.2505833656</v>
      </c>
      <c r="N15" s="181">
        <f>VLOOKUP(A15,'FY22-25 Base Amt'!A:I,9,FALSE)</f>
        <v>2090.2085064139428</v>
      </c>
      <c r="O15" s="175">
        <f>VLOOKUP(A15,LTM!B:P,15,FALSE)</f>
        <v>4393.6699999999992</v>
      </c>
      <c r="P15" s="181">
        <f t="shared" si="3"/>
        <v>9183686.4083757456</v>
      </c>
    </row>
    <row r="16" spans="1:22" s="7" customFormat="1" ht="15.75">
      <c r="A16" s="9" t="s">
        <v>23</v>
      </c>
      <c r="B16" s="13" t="s">
        <v>24</v>
      </c>
      <c r="C16" s="13" t="s">
        <v>25</v>
      </c>
      <c r="D16" s="180">
        <f>VLOOKUP(A16,'FY21 Census Grant and Base Amt'!A:R,18,FALSE)</f>
        <v>7991188.5511874994</v>
      </c>
      <c r="E16" s="181">
        <f>VLOOKUP(A16,'FY22-25 Base Amt'!A:I,6,FALSE)</f>
        <v>2052.7849308148934</v>
      </c>
      <c r="F16" s="175">
        <f>VLOOKUP(A16,LTM!B:P,12,FALSE)</f>
        <v>3844.32</v>
      </c>
      <c r="G16" s="180">
        <f t="shared" si="0"/>
        <v>7891562.1652303115</v>
      </c>
      <c r="H16" s="181">
        <f>VLOOKUP(A16,'FY22-25 Base Amt'!A:I,7,FALSE)</f>
        <v>2065.2594560145762</v>
      </c>
      <c r="I16" s="175">
        <f>VLOOKUP(A16,LTM!B:P,13,FALSE)</f>
        <v>3771.0100000000007</v>
      </c>
      <c r="J16" s="180">
        <f t="shared" si="1"/>
        <v>7788114.0612255288</v>
      </c>
      <c r="K16" s="181">
        <f>VLOOKUP(A16,'FY22-25 Base Amt'!A:I,8,FALSE)</f>
        <v>2077.7339812142591</v>
      </c>
      <c r="L16" s="175">
        <f>VLOOKUP(A16,LTM!B:P,14,FALSE)</f>
        <v>3697.7000000000012</v>
      </c>
      <c r="M16" s="181">
        <f t="shared" si="2"/>
        <v>7682836.9423359679</v>
      </c>
      <c r="N16" s="181">
        <f>VLOOKUP(A16,'FY22-25 Base Amt'!A:I,9,FALSE)</f>
        <v>2090.2085064139428</v>
      </c>
      <c r="O16" s="175">
        <f>VLOOKUP(A16,LTM!B:P,15,FALSE)</f>
        <v>3624.3900000000017</v>
      </c>
      <c r="P16" s="181">
        <f t="shared" si="3"/>
        <v>7575730.8085616333</v>
      </c>
    </row>
    <row r="17" spans="1:16" s="7" customFormat="1">
      <c r="A17" s="13" t="s">
        <v>26</v>
      </c>
      <c r="B17" s="13" t="s">
        <v>27</v>
      </c>
      <c r="C17" s="13" t="s">
        <v>28</v>
      </c>
      <c r="D17" s="180">
        <f>VLOOKUP(A17,'FY21 Census Grant and Base Amt'!A:R,18,FALSE)</f>
        <v>4704354.2291429993</v>
      </c>
      <c r="E17" s="181">
        <f>VLOOKUP(A17,'FY22-25 Base Amt'!A:I,6,FALSE)</f>
        <v>1906.1513595077336</v>
      </c>
      <c r="F17" s="175">
        <f>VLOOKUP(A17,LTM!B:P,12,FALSE)</f>
        <v>2575.6600000000003</v>
      </c>
      <c r="G17" s="180">
        <f t="shared" si="0"/>
        <v>4909597.8106296901</v>
      </c>
      <c r="H17" s="181">
        <f>VLOOKUP(A17,'FY22-25 Base Amt'!A:I,7,FALSE)</f>
        <v>1967.5037418098034</v>
      </c>
      <c r="I17" s="175">
        <f>VLOOKUP(A17,LTM!B:P,13,FALSE)</f>
        <v>2571.2800000000007</v>
      </c>
      <c r="J17" s="180">
        <f t="shared" si="1"/>
        <v>5059003.0212407121</v>
      </c>
      <c r="K17" s="181">
        <f>VLOOKUP(A17,'FY22-25 Base Amt'!A:I,8,FALSE)</f>
        <v>2028.8561241118732</v>
      </c>
      <c r="L17" s="175">
        <f>VLOOKUP(A17,LTM!B:P,14,FALSE)</f>
        <v>2566.900000000001</v>
      </c>
      <c r="M17" s="181">
        <f t="shared" si="2"/>
        <v>5207870.7849827698</v>
      </c>
      <c r="N17" s="181">
        <f>VLOOKUP(A17,'FY22-25 Base Amt'!A:I,9,FALSE)</f>
        <v>2090.2085064139428</v>
      </c>
      <c r="O17" s="175">
        <f>VLOOKUP(A17,LTM!B:P,15,FALSE)</f>
        <v>2562.5200000000009</v>
      </c>
      <c r="P17" s="181">
        <f t="shared" si="3"/>
        <v>5356201.1018558582</v>
      </c>
    </row>
    <row r="18" spans="1:16" ht="15.75">
      <c r="A18" s="9" t="s">
        <v>29</v>
      </c>
      <c r="B18" s="13" t="s">
        <v>30</v>
      </c>
      <c r="C18" s="13" t="s">
        <v>31</v>
      </c>
      <c r="D18" s="180">
        <f>VLOOKUP(A18,'FY21 Census Grant and Base Amt'!A:R,18,FALSE)</f>
        <v>2279701.8932519997</v>
      </c>
      <c r="E18" s="181">
        <f>VLOOKUP(A18,'FY22-25 Base Amt'!A:I,6,FALSE)</f>
        <v>2474.1437606063319</v>
      </c>
      <c r="F18" s="175">
        <f>VLOOKUP(A18,LTM!B:P,12,FALSE)</f>
        <v>877.69999999999993</v>
      </c>
      <c r="G18" s="180">
        <f t="shared" si="0"/>
        <v>2171555.9786841772</v>
      </c>
      <c r="H18" s="181">
        <f>VLOOKUP(A18,'FY22-25 Base Amt'!A:I,7,FALSE)</f>
        <v>2346.1653425422023</v>
      </c>
      <c r="I18" s="175">
        <f>VLOOKUP(A18,LTM!B:P,13,FALSE)</f>
        <v>873.87</v>
      </c>
      <c r="J18" s="180">
        <f t="shared" si="1"/>
        <v>2050243.5078873544</v>
      </c>
      <c r="K18" s="181">
        <f>VLOOKUP(A18,'FY22-25 Base Amt'!A:I,8,FALSE)</f>
        <v>2218.1869244780728</v>
      </c>
      <c r="L18" s="175">
        <f>VLOOKUP(A18,LTM!B:P,14,FALSE)</f>
        <v>870.04000000000008</v>
      </c>
      <c r="M18" s="181">
        <f t="shared" si="2"/>
        <v>1929911.3517729025</v>
      </c>
      <c r="N18" s="181">
        <f>VLOOKUP(A18,'FY22-25 Base Amt'!A:I,9,FALSE)</f>
        <v>2090.2085064139428</v>
      </c>
      <c r="O18" s="175">
        <f>VLOOKUP(A18,LTM!B:P,15,FALSE)</f>
        <v>866.21000000000015</v>
      </c>
      <c r="P18" s="181">
        <f t="shared" si="3"/>
        <v>1810559.5103408217</v>
      </c>
    </row>
    <row r="19" spans="1:16" ht="15.75">
      <c r="A19" s="9" t="s">
        <v>32</v>
      </c>
      <c r="B19" s="13" t="s">
        <v>32</v>
      </c>
      <c r="C19" s="13" t="s">
        <v>33</v>
      </c>
      <c r="D19" s="180">
        <f>VLOOKUP(A19,'FY21 Census Grant and Base Amt'!A:R,18,FALSE)</f>
        <v>649068.90143550001</v>
      </c>
      <c r="E19" s="181">
        <f>VLOOKUP(A19,'FY22-25 Base Amt'!A:I,6,FALSE)</f>
        <v>1721.1282095202039</v>
      </c>
      <c r="F19" s="175">
        <f>VLOOKUP(A19,LTM!B:P,12,FALSE)</f>
        <v>413.16</v>
      </c>
      <c r="G19" s="180">
        <f t="shared" si="0"/>
        <v>711101.33104536752</v>
      </c>
      <c r="H19" s="181">
        <f>VLOOKUP(A19,'FY22-25 Base Amt'!A:I,7,FALSE)</f>
        <v>1844.1549751514501</v>
      </c>
      <c r="I19" s="175">
        <f>VLOOKUP(A19,LTM!B:P,13,FALSE)</f>
        <v>420.1699999999999</v>
      </c>
      <c r="J19" s="180">
        <f t="shared" si="1"/>
        <v>774858.59590938466</v>
      </c>
      <c r="K19" s="181">
        <f>VLOOKUP(A19,'FY22-25 Base Amt'!A:I,8,FALSE)</f>
        <v>1967.1817407826964</v>
      </c>
      <c r="L19" s="175">
        <f>VLOOKUP(A19,LTM!B:P,14,FALSE)</f>
        <v>427.51333333333332</v>
      </c>
      <c r="M19" s="181">
        <f t="shared" si="2"/>
        <v>840996.42327447981</v>
      </c>
      <c r="N19" s="181">
        <f>VLOOKUP(A19,'FY22-25 Base Amt'!A:I,9,FALSE)</f>
        <v>2090.2085064139428</v>
      </c>
      <c r="O19" s="175">
        <f>VLOOKUP(A19,LTM!B:P,15,FALSE)</f>
        <v>435.85666666666657</v>
      </c>
      <c r="P19" s="181">
        <f t="shared" si="3"/>
        <v>911031.31224389281</v>
      </c>
    </row>
    <row r="20" spans="1:16" ht="15.75">
      <c r="A20" s="9" t="s">
        <v>34</v>
      </c>
      <c r="B20" s="13" t="s">
        <v>34</v>
      </c>
      <c r="C20" s="13" t="s">
        <v>35</v>
      </c>
      <c r="D20" s="180">
        <f>VLOOKUP(A20,'FY21 Census Grant and Base Amt'!A:R,18,FALSE)</f>
        <v>3385649.0343777118</v>
      </c>
      <c r="E20" s="181">
        <f>VLOOKUP(A20,'FY22-25 Base Amt'!A:I,6,FALSE)</f>
        <v>1799.3525166893608</v>
      </c>
      <c r="F20" s="175">
        <f>VLOOKUP(A20,LTM!B:P,12,FALSE)</f>
        <v>1954.7</v>
      </c>
      <c r="G20" s="180">
        <f t="shared" si="0"/>
        <v>3517194.3643726935</v>
      </c>
      <c r="H20" s="181">
        <f>VLOOKUP(A20,'FY22-25 Base Amt'!A:I,7,FALSE)</f>
        <v>1896.3045132642214</v>
      </c>
      <c r="I20" s="175">
        <f>VLOOKUP(A20,LTM!B:P,13,FALSE)</f>
        <v>1886.5300000000004</v>
      </c>
      <c r="J20" s="180">
        <f t="shared" si="1"/>
        <v>3577435.3534083525</v>
      </c>
      <c r="K20" s="181">
        <f>VLOOKUP(A20,'FY22-25 Base Amt'!A:I,8,FALSE)</f>
        <v>1993.2565098390821</v>
      </c>
      <c r="L20" s="175">
        <f>VLOOKUP(A20,LTM!B:P,14,FALSE)</f>
        <v>1818.3600000000006</v>
      </c>
      <c r="M20" s="181">
        <f t="shared" si="2"/>
        <v>3624457.9072309947</v>
      </c>
      <c r="N20" s="181">
        <f>VLOOKUP(A20,'FY22-25 Base Amt'!A:I,9,FALSE)</f>
        <v>2090.2085064139428</v>
      </c>
      <c r="O20" s="175">
        <f>VLOOKUP(A20,LTM!B:P,15,FALSE)</f>
        <v>1750.1900000000005</v>
      </c>
      <c r="P20" s="181">
        <f t="shared" si="3"/>
        <v>3658262.0258406196</v>
      </c>
    </row>
    <row r="21" spans="1:16">
      <c r="A21" s="13" t="s">
        <v>36</v>
      </c>
      <c r="B21" s="13" t="s">
        <v>36</v>
      </c>
      <c r="C21" s="13" t="s">
        <v>37</v>
      </c>
      <c r="D21" s="180">
        <f>VLOOKUP(A21,'FY21 Census Grant and Base Amt'!A:R,18,FALSE)</f>
        <v>3393514.0161962877</v>
      </c>
      <c r="E21" s="181">
        <f>VLOOKUP(A21,'FY22-25 Base Amt'!A:I,6,FALSE)</f>
        <v>1916.0245144046628</v>
      </c>
      <c r="F21" s="175">
        <f>VLOOKUP(A21,LTM!B:P,12,FALSE)</f>
        <v>1813.0800000000002</v>
      </c>
      <c r="G21" s="180">
        <f t="shared" si="0"/>
        <v>3473905.7265768065</v>
      </c>
      <c r="H21" s="181">
        <f>VLOOKUP(A21,'FY22-25 Base Amt'!A:I,7,FALSE)</f>
        <v>1974.0858450744229</v>
      </c>
      <c r="I21" s="175">
        <f>VLOOKUP(A21,LTM!B:P,13,FALSE)</f>
        <v>1799.6900000000007</v>
      </c>
      <c r="J21" s="180">
        <f t="shared" si="1"/>
        <v>3552742.5545219895</v>
      </c>
      <c r="K21" s="181">
        <f>VLOOKUP(A21,'FY22-25 Base Amt'!A:I,8,FALSE)</f>
        <v>2032.147175744183</v>
      </c>
      <c r="L21" s="175">
        <f>VLOOKUP(A21,LTM!B:P,14,FALSE)</f>
        <v>1786.3000000000011</v>
      </c>
      <c r="M21" s="181">
        <f t="shared" si="2"/>
        <v>3630024.5000318363</v>
      </c>
      <c r="N21" s="181">
        <f>VLOOKUP(A21,'FY22-25 Base Amt'!A:I,9,FALSE)</f>
        <v>2090.2085064139428</v>
      </c>
      <c r="O21" s="175">
        <f>VLOOKUP(A21,LTM!B:P,15,FALSE)</f>
        <v>1772.9100000000017</v>
      </c>
      <c r="P21" s="181">
        <f t="shared" si="3"/>
        <v>3705751.5631063469</v>
      </c>
    </row>
    <row r="22" spans="1:16" s="7" customFormat="1">
      <c r="A22" s="13" t="s">
        <v>38</v>
      </c>
      <c r="B22" s="13" t="s">
        <v>38</v>
      </c>
      <c r="C22" s="13" t="s">
        <v>39</v>
      </c>
      <c r="D22" s="180">
        <f>VLOOKUP(A22,'FY21 Census Grant and Base Amt'!A:R,18,FALSE)</f>
        <v>2307807.4717049999</v>
      </c>
      <c r="E22" s="181">
        <f>VLOOKUP(A22,'FY22-25 Base Amt'!A:I,6,FALSE)</f>
        <v>1410.5255743306534</v>
      </c>
      <c r="F22" s="175">
        <f>VLOOKUP(A22,LTM!B:P,12,FALSE)</f>
        <v>1993.7099999999998</v>
      </c>
      <c r="G22" s="180">
        <f t="shared" si="0"/>
        <v>2812178.9427987668</v>
      </c>
      <c r="H22" s="181">
        <f>VLOOKUP(A22,'FY22-25 Base Amt'!A:I,7,FALSE)</f>
        <v>1637.0865516917497</v>
      </c>
      <c r="I22" s="175">
        <f>VLOOKUP(A22,LTM!B:P,13,FALSE)</f>
        <v>2038.1999999999998</v>
      </c>
      <c r="J22" s="180">
        <f t="shared" si="1"/>
        <v>3336709.8096581241</v>
      </c>
      <c r="K22" s="181">
        <f>VLOOKUP(A22,'FY22-25 Base Amt'!A:I,8,FALSE)</f>
        <v>1863.647529052846</v>
      </c>
      <c r="L22" s="175">
        <f>VLOOKUP(A22,LTM!B:P,14,FALSE)</f>
        <v>2082.69</v>
      </c>
      <c r="M22" s="181">
        <f t="shared" si="2"/>
        <v>3881400.0722830719</v>
      </c>
      <c r="N22" s="181">
        <f>VLOOKUP(A22,'FY22-25 Base Amt'!A:I,9,FALSE)</f>
        <v>2090.2085064139428</v>
      </c>
      <c r="O22" s="175">
        <f>VLOOKUP(A22,LTM!B:P,15,FALSE)</f>
        <v>2127.1799999999998</v>
      </c>
      <c r="P22" s="181">
        <f t="shared" si="3"/>
        <v>4446249.7306736102</v>
      </c>
    </row>
    <row r="23" spans="1:16">
      <c r="A23" s="13" t="s">
        <v>40</v>
      </c>
      <c r="B23" s="13" t="s">
        <v>41</v>
      </c>
      <c r="C23" s="13" t="s">
        <v>122</v>
      </c>
      <c r="D23" s="180">
        <f>VLOOKUP(A23,'FY21 Census Grant and Base Amt'!A:R,18,FALSE)</f>
        <v>5201177.7182489997</v>
      </c>
      <c r="E23" s="181">
        <f>VLOOKUP(A23,'FY22-25 Base Amt'!A:I,6,FALSE)</f>
        <v>2074.1605768525819</v>
      </c>
      <c r="F23" s="175">
        <f>VLOOKUP(A23,LTM!B:P,12,FALSE)</f>
        <v>2518.6200000000003</v>
      </c>
      <c r="G23" s="180">
        <f t="shared" si="0"/>
        <v>5224022.3120724503</v>
      </c>
      <c r="H23" s="181">
        <f>VLOOKUP(A23,'FY22-25 Base Amt'!A:I,7,FALSE)</f>
        <v>2079.5098867063689</v>
      </c>
      <c r="I23" s="175">
        <f>VLOOKUP(A23,LTM!B:P,13,FALSE)</f>
        <v>2523.15</v>
      </c>
      <c r="J23" s="180">
        <f t="shared" si="1"/>
        <v>5246915.3706431752</v>
      </c>
      <c r="K23" s="181">
        <f>VLOOKUP(A23,'FY22-25 Base Amt'!A:I,8,FALSE)</f>
        <v>2084.8591965601559</v>
      </c>
      <c r="L23" s="175">
        <f>VLOOKUP(A23,LTM!B:P,14,FALSE)</f>
        <v>2527.6799999999998</v>
      </c>
      <c r="M23" s="181">
        <f t="shared" si="2"/>
        <v>5269856.8939611744</v>
      </c>
      <c r="N23" s="181">
        <f>VLOOKUP(A23,'FY22-25 Base Amt'!A:I,9,FALSE)</f>
        <v>2090.2085064139428</v>
      </c>
      <c r="O23" s="175">
        <f>VLOOKUP(A23,LTM!B:P,15,FALSE)</f>
        <v>2532.2099999999996</v>
      </c>
      <c r="P23" s="181">
        <f t="shared" si="3"/>
        <v>5292846.8820264488</v>
      </c>
    </row>
    <row r="24" spans="1:16" s="7" customFormat="1">
      <c r="A24" s="13" t="s">
        <v>42</v>
      </c>
      <c r="B24" s="13" t="s">
        <v>42</v>
      </c>
      <c r="C24" s="13" t="s">
        <v>43</v>
      </c>
      <c r="D24" s="180">
        <f>VLOOKUP(A24,'FY21 Census Grant and Base Amt'!A:R,18,FALSE)</f>
        <v>1929987.8897249999</v>
      </c>
      <c r="E24" s="181">
        <f>VLOOKUP(A24,'FY22-25 Base Amt'!A:I,6,FALSE)</f>
        <v>2018.8317343057126</v>
      </c>
      <c r="F24" s="175">
        <f>VLOOKUP(A24,LTM!B:P,12,FALSE)</f>
        <v>1005.2199999999999</v>
      </c>
      <c r="G24" s="180">
        <f t="shared" si="0"/>
        <v>2029370.0359587884</v>
      </c>
      <c r="H24" s="181">
        <f>VLOOKUP(A24,'FY22-25 Base Amt'!A:I,7,FALSE)</f>
        <v>2042.6239916751226</v>
      </c>
      <c r="I24" s="175">
        <f>VLOOKUP(A24,LTM!B:P,13,FALSE)</f>
        <v>1063.6500000000001</v>
      </c>
      <c r="J24" s="180">
        <f t="shared" si="1"/>
        <v>2172637.0087452442</v>
      </c>
      <c r="K24" s="181">
        <f>VLOOKUP(A24,'FY22-25 Base Amt'!A:I,8,FALSE)</f>
        <v>2066.4162490445328</v>
      </c>
      <c r="L24" s="175">
        <f>VLOOKUP(A24,LTM!B:P,14,FALSE)</f>
        <v>1122.0800000000002</v>
      </c>
      <c r="M24" s="181">
        <f t="shared" si="2"/>
        <v>2318684.3447278896</v>
      </c>
      <c r="N24" s="181">
        <f>VLOOKUP(A24,'FY22-25 Base Amt'!A:I,9,FALSE)</f>
        <v>2090.2085064139428</v>
      </c>
      <c r="O24" s="175">
        <f>VLOOKUP(A24,LTM!B:P,15,FALSE)</f>
        <v>1180.5100000000002</v>
      </c>
      <c r="P24" s="181">
        <f t="shared" si="3"/>
        <v>2467512.0439067241</v>
      </c>
    </row>
    <row r="25" spans="1:16" s="7" customFormat="1">
      <c r="A25" s="13" t="s">
        <v>44</v>
      </c>
      <c r="B25" s="13" t="s">
        <v>44</v>
      </c>
      <c r="C25" s="13" t="s">
        <v>123</v>
      </c>
      <c r="D25" s="180">
        <f>VLOOKUP(A25,'FY21 Census Grant and Base Amt'!A:R,18,FALSE)</f>
        <v>3497638.9141079993</v>
      </c>
      <c r="E25" s="181">
        <f>VLOOKUP(A25,'FY22-25 Base Amt'!A:I,6,FALSE)</f>
        <v>1987.6585989716345</v>
      </c>
      <c r="F25" s="175">
        <f>VLOOKUP(A25,LTM!B:P,12,FALSE)</f>
        <v>1797.45</v>
      </c>
      <c r="G25" s="180">
        <f t="shared" si="0"/>
        <v>3572716.9487215644</v>
      </c>
      <c r="H25" s="181">
        <f>VLOOKUP(A25,'FY22-25 Base Amt'!A:I,7,FALSE)</f>
        <v>2021.841901452404</v>
      </c>
      <c r="I25" s="175">
        <f>VLOOKUP(A25,LTM!B:P,13,FALSE)</f>
        <v>1804.4300000000003</v>
      </c>
      <c r="J25" s="180">
        <f t="shared" si="1"/>
        <v>3648272.182237762</v>
      </c>
      <c r="K25" s="181">
        <f>VLOOKUP(A25,'FY22-25 Base Amt'!A:I,8,FALSE)</f>
        <v>2056.0252039331735</v>
      </c>
      <c r="L25" s="175">
        <f>VLOOKUP(A25,LTM!B:P,14,FALSE)</f>
        <v>1811.41</v>
      </c>
      <c r="M25" s="181">
        <f t="shared" si="2"/>
        <v>3724304.6146565899</v>
      </c>
      <c r="N25" s="181">
        <f>VLOOKUP(A25,'FY22-25 Base Amt'!A:I,9,FALSE)</f>
        <v>2090.2085064139428</v>
      </c>
      <c r="O25" s="175">
        <f>VLOOKUP(A25,LTM!B:P,15,FALSE)</f>
        <v>1818.3900000000003</v>
      </c>
      <c r="P25" s="181">
        <f t="shared" si="3"/>
        <v>3800814.2459780499</v>
      </c>
    </row>
    <row r="26" spans="1:16" s="7" customFormat="1">
      <c r="A26" s="13" t="s">
        <v>45</v>
      </c>
      <c r="B26" s="13" t="s">
        <v>45</v>
      </c>
      <c r="C26" s="13" t="s">
        <v>46</v>
      </c>
      <c r="D26" s="180">
        <f>VLOOKUP(A26,'FY21 Census Grant and Base Amt'!A:R,18,FALSE)</f>
        <v>2816844.8282414996</v>
      </c>
      <c r="E26" s="181">
        <f>VLOOKUP(A26,'FY22-25 Base Amt'!A:I,6,FALSE)</f>
        <v>1788.8482750176686</v>
      </c>
      <c r="F26" s="175">
        <f>VLOOKUP(A26,LTM!B:P,12,FALSE)</f>
        <v>1658.08</v>
      </c>
      <c r="G26" s="180">
        <f t="shared" si="0"/>
        <v>2966053.5478412956</v>
      </c>
      <c r="H26" s="181">
        <f>VLOOKUP(A26,'FY22-25 Base Amt'!A:I,7,FALSE)</f>
        <v>1889.3016854830933</v>
      </c>
      <c r="I26" s="175">
        <f>VLOOKUP(A26,LTM!B:P,13,FALSE)</f>
        <v>1661.7700000000002</v>
      </c>
      <c r="J26" s="180">
        <f t="shared" si="1"/>
        <v>3139584.8618852403</v>
      </c>
      <c r="K26" s="181">
        <f>VLOOKUP(A26,'FY22-25 Base Amt'!A:I,8,FALSE)</f>
        <v>1989.7550959485179</v>
      </c>
      <c r="L26" s="175">
        <f>VLOOKUP(A26,LTM!B:P,14,FALSE)</f>
        <v>1665.4600000000003</v>
      </c>
      <c r="M26" s="181">
        <f t="shared" si="2"/>
        <v>3313857.5220984193</v>
      </c>
      <c r="N26" s="181">
        <f>VLOOKUP(A26,'FY22-25 Base Amt'!A:I,9,FALSE)</f>
        <v>2090.2085064139428</v>
      </c>
      <c r="O26" s="175">
        <f>VLOOKUP(A26,LTM!B:P,15,FALSE)</f>
        <v>1669.1500000000003</v>
      </c>
      <c r="P26" s="181">
        <f t="shared" si="3"/>
        <v>3488871.5284808334</v>
      </c>
    </row>
    <row r="27" spans="1:16" s="7" customFormat="1">
      <c r="A27" s="13" t="s">
        <v>47</v>
      </c>
      <c r="B27" s="13" t="s">
        <v>47</v>
      </c>
      <c r="C27" s="13" t="s">
        <v>48</v>
      </c>
      <c r="D27" s="180">
        <f>VLOOKUP(A27,'FY21 Census Grant and Base Amt'!A:R,18,FALSE)</f>
        <v>3835023.2525579995</v>
      </c>
      <c r="E27" s="181">
        <f>VLOOKUP(A27,'FY22-25 Base Amt'!A:I,6,FALSE)</f>
        <v>2040.4995202718162</v>
      </c>
      <c r="F27" s="175">
        <f>VLOOKUP(A27,LTM!B:P,12,FALSE)</f>
        <v>1890.86</v>
      </c>
      <c r="G27" s="180">
        <f t="shared" si="0"/>
        <v>3858298.9229011661</v>
      </c>
      <c r="H27" s="181">
        <f>VLOOKUP(A27,'FY22-25 Base Amt'!A:I,7,FALSE)</f>
        <v>2057.0691823191919</v>
      </c>
      <c r="I27" s="175">
        <f>VLOOKUP(A27,LTM!B:P,13,FALSE)</f>
        <v>1890.4399999999998</v>
      </c>
      <c r="J27" s="180">
        <f t="shared" si="1"/>
        <v>3888765.8650234928</v>
      </c>
      <c r="K27" s="181">
        <f>VLOOKUP(A27,'FY22-25 Base Amt'!A:I,8,FALSE)</f>
        <v>2073.6388443665674</v>
      </c>
      <c r="L27" s="175">
        <f>VLOOKUP(A27,LTM!B:P,14,FALSE)</f>
        <v>1890.0199999999998</v>
      </c>
      <c r="M27" s="181">
        <f t="shared" si="2"/>
        <v>3919218.8886296991</v>
      </c>
      <c r="N27" s="181">
        <f>VLOOKUP(A27,'FY22-25 Base Amt'!A:I,9,FALSE)</f>
        <v>2090.2085064139428</v>
      </c>
      <c r="O27" s="175">
        <f>VLOOKUP(A27,LTM!B:P,15,FALSE)</f>
        <v>1889.5999999999997</v>
      </c>
      <c r="P27" s="181">
        <f t="shared" si="3"/>
        <v>3949657.9937197855</v>
      </c>
    </row>
    <row r="28" spans="1:16" s="7" customFormat="1">
      <c r="A28" s="10" t="s">
        <v>49</v>
      </c>
      <c r="B28" s="13" t="s">
        <v>50</v>
      </c>
      <c r="C28" s="13" t="s">
        <v>124</v>
      </c>
      <c r="D28" s="180">
        <f>VLOOKUP(A28,'FY21 Census Grant and Base Amt'!A:R,18,FALSE)</f>
        <v>1257841.7008739999</v>
      </c>
      <c r="E28" s="181">
        <f>VLOOKUP(A28,'FY22-25 Base Amt'!A:I,6,FALSE)</f>
        <v>1637.6468366606955</v>
      </c>
      <c r="F28" s="175">
        <f>VLOOKUP(A28,LTM!B:P,12,FALSE)</f>
        <v>863.98</v>
      </c>
      <c r="G28" s="180">
        <f t="shared" si="0"/>
        <v>1414894.1139381076</v>
      </c>
      <c r="H28" s="181">
        <f>VLOOKUP(A28,'FY22-25 Base Amt'!A:I,7,FALSE)</f>
        <v>1788.5007265784448</v>
      </c>
      <c r="I28" s="175">
        <f>VLOOKUP(A28,LTM!B:P,13,FALSE)</f>
        <v>898.65000000000009</v>
      </c>
      <c r="J28" s="180">
        <f t="shared" si="1"/>
        <v>1607236.1779397195</v>
      </c>
      <c r="K28" s="181">
        <f>VLOOKUP(A28,'FY22-25 Base Amt'!A:I,8,FALSE)</f>
        <v>1939.354616496194</v>
      </c>
      <c r="L28" s="175">
        <f>VLOOKUP(A28,LTM!B:P,14,FALSE)</f>
        <v>933.32000000000016</v>
      </c>
      <c r="M28" s="181">
        <f t="shared" si="2"/>
        <v>1810038.4506682281</v>
      </c>
      <c r="N28" s="181">
        <f>VLOOKUP(A28,'FY22-25 Base Amt'!A:I,9,FALSE)</f>
        <v>2090.2085064139428</v>
      </c>
      <c r="O28" s="175">
        <f>VLOOKUP(A28,LTM!B:P,15,FALSE)</f>
        <v>967.99000000000012</v>
      </c>
      <c r="P28" s="181">
        <f t="shared" si="3"/>
        <v>2023300.9321236329</v>
      </c>
    </row>
    <row r="29" spans="1:16" s="7" customFormat="1">
      <c r="A29" s="10" t="s">
        <v>51</v>
      </c>
      <c r="B29" s="13" t="s">
        <v>51</v>
      </c>
      <c r="C29" s="13" t="s">
        <v>114</v>
      </c>
      <c r="D29" s="180">
        <f>VLOOKUP(A29,'FY21 Census Grant and Base Amt'!A:R,18,FALSE)</f>
        <v>3078722.8550414997</v>
      </c>
      <c r="E29" s="181">
        <f>VLOOKUP(A29,'FY22-25 Base Amt'!A:I,6,FALSE)</f>
        <v>1896.2760311532061</v>
      </c>
      <c r="F29" s="175">
        <f>VLOOKUP(A29,LTM!B:P,12,FALSE)</f>
        <v>1671.1800000000003</v>
      </c>
      <c r="G29" s="180">
        <f t="shared" si="0"/>
        <v>3169018.5777426157</v>
      </c>
      <c r="H29" s="181">
        <f>VLOOKUP(A29,'FY22-25 Base Amt'!A:I,7,FALSE)</f>
        <v>1960.9201895734518</v>
      </c>
      <c r="I29" s="175">
        <f>VLOOKUP(A29,LTM!B:P,13,FALSE)</f>
        <v>1674.5400000000002</v>
      </c>
      <c r="J29" s="180">
        <f t="shared" si="1"/>
        <v>3283639.2942483285</v>
      </c>
      <c r="K29" s="181">
        <f>VLOOKUP(A29,'FY22-25 Base Amt'!A:I,8,FALSE)</f>
        <v>2025.5643479936975</v>
      </c>
      <c r="L29" s="175">
        <f>VLOOKUP(A29,LTM!B:P,14,FALSE)</f>
        <v>1677.9000000000003</v>
      </c>
      <c r="M29" s="181">
        <f t="shared" si="2"/>
        <v>3398694.4194986257</v>
      </c>
      <c r="N29" s="181">
        <f>VLOOKUP(A29,'FY22-25 Base Amt'!A:I,9,FALSE)</f>
        <v>2090.2085064139428</v>
      </c>
      <c r="O29" s="175">
        <f>VLOOKUP(A29,LTM!B:P,15,FALSE)</f>
        <v>1681.2600000000009</v>
      </c>
      <c r="P29" s="181">
        <f t="shared" si="3"/>
        <v>3514183.9534935076</v>
      </c>
    </row>
    <row r="30" spans="1:16">
      <c r="A30" s="13" t="s">
        <v>52</v>
      </c>
      <c r="B30" s="13" t="s">
        <v>52</v>
      </c>
      <c r="C30" s="13" t="s">
        <v>53</v>
      </c>
      <c r="D30" s="180">
        <f>VLOOKUP(A30,'FY21 Census Grant and Base Amt'!A:R,18,FALSE)</f>
        <v>6080412.4771215003</v>
      </c>
      <c r="E30" s="181">
        <f>VLOOKUP(A30,'FY22-25 Base Amt'!A:I,6,FALSE)</f>
        <v>2224.5665471520961</v>
      </c>
      <c r="F30" s="175">
        <f>VLOOKUP(A30,LTM!B:P,12,FALSE)</f>
        <v>2743.72</v>
      </c>
      <c r="G30" s="180">
        <f t="shared" si="0"/>
        <v>6103587.7267521489</v>
      </c>
      <c r="H30" s="181">
        <f>VLOOKUP(A30,'FY22-25 Base Amt'!A:I,7,FALSE)</f>
        <v>2179.7805335727116</v>
      </c>
      <c r="I30" s="175">
        <f>VLOOKUP(A30,LTM!B:P,13,FALSE)</f>
        <v>2859.41</v>
      </c>
      <c r="J30" s="180">
        <f t="shared" si="1"/>
        <v>6232886.2555031469</v>
      </c>
      <c r="K30" s="181">
        <f>VLOOKUP(A30,'FY22-25 Base Amt'!A:I,8,FALSE)</f>
        <v>2134.9945199933272</v>
      </c>
      <c r="L30" s="175">
        <f>VLOOKUP(A30,LTM!B:P,14,FALSE)</f>
        <v>2975.1</v>
      </c>
      <c r="M30" s="181">
        <f t="shared" si="2"/>
        <v>6351822.1964321481</v>
      </c>
      <c r="N30" s="181">
        <f>VLOOKUP(A30,'FY22-25 Base Amt'!A:I,9,FALSE)</f>
        <v>2090.2085064139428</v>
      </c>
      <c r="O30" s="175">
        <f>VLOOKUP(A30,LTM!B:P,15,FALSE)</f>
        <v>3092.4566666666665</v>
      </c>
      <c r="P30" s="181">
        <f t="shared" si="3"/>
        <v>6463879.2303831736</v>
      </c>
    </row>
    <row r="31" spans="1:16" s="7" customFormat="1">
      <c r="A31" s="13" t="s">
        <v>54</v>
      </c>
      <c r="B31" s="13" t="s">
        <v>54</v>
      </c>
      <c r="C31" s="13" t="s">
        <v>55</v>
      </c>
      <c r="D31" s="180">
        <f>VLOOKUP(A31,'FY21 Census Grant and Base Amt'!A:R,18,FALSE)</f>
        <v>2890393.7961105001</v>
      </c>
      <c r="E31" s="181">
        <f>VLOOKUP(A31,'FY22-25 Base Amt'!A:I,6,FALSE)</f>
        <v>1971.616416240634</v>
      </c>
      <c r="F31" s="175">
        <f>VLOOKUP(A31,LTM!B:P,12,FALSE)</f>
        <v>1481.6499999999999</v>
      </c>
      <c r="G31" s="180">
        <f t="shared" si="0"/>
        <v>2921245.463122935</v>
      </c>
      <c r="H31" s="181">
        <f>VLOOKUP(A31,'FY22-25 Base Amt'!A:I,7,FALSE)</f>
        <v>2011.1471129650702</v>
      </c>
      <c r="I31" s="175">
        <f>VLOOKUP(A31,LTM!B:P,13,FALSE)</f>
        <v>1472.4800000000002</v>
      </c>
      <c r="J31" s="180">
        <f t="shared" si="1"/>
        <v>2961373.9008988072</v>
      </c>
      <c r="K31" s="181">
        <f>VLOOKUP(A31,'FY22-25 Base Amt'!A:I,8,FALSE)</f>
        <v>2050.6778096895064</v>
      </c>
      <c r="L31" s="175">
        <f>VLOOKUP(A31,LTM!B:P,14,FALSE)</f>
        <v>1463.3100000000002</v>
      </c>
      <c r="M31" s="181">
        <f t="shared" si="2"/>
        <v>3000777.345696752</v>
      </c>
      <c r="N31" s="181">
        <f>VLOOKUP(A31,'FY22-25 Base Amt'!A:I,9,FALSE)</f>
        <v>2090.2085064139428</v>
      </c>
      <c r="O31" s="175">
        <f>VLOOKUP(A31,LTM!B:P,15,FALSE)</f>
        <v>1454.14</v>
      </c>
      <c r="P31" s="181">
        <f t="shared" si="3"/>
        <v>3039455.7975167711</v>
      </c>
    </row>
    <row r="32" spans="1:16">
      <c r="A32" s="13" t="s">
        <v>56</v>
      </c>
      <c r="B32" s="13" t="s">
        <v>57</v>
      </c>
      <c r="C32" s="13" t="s">
        <v>125</v>
      </c>
      <c r="D32" s="180">
        <f>VLOOKUP(A32,'FY21 Census Grant and Base Amt'!A:R,18,FALSE)</f>
        <v>1522412.1579554998</v>
      </c>
      <c r="E32" s="181">
        <f>VLOOKUP(A32,'FY22-25 Base Amt'!A:I,6,FALSE)</f>
        <v>1970.9112898311159</v>
      </c>
      <c r="F32" s="175">
        <f>VLOOKUP(A32,LTM!B:P,12,FALSE)</f>
        <v>772.15999999999985</v>
      </c>
      <c r="G32" s="180">
        <f t="shared" si="0"/>
        <v>1521858.8615559943</v>
      </c>
      <c r="H32" s="181">
        <f>VLOOKUP(A32,'FY22-25 Base Amt'!A:I,7,FALSE)</f>
        <v>2010.6770286920582</v>
      </c>
      <c r="I32" s="175">
        <f>VLOOKUP(A32,LTM!B:P,13,FALSE)</f>
        <v>752.61</v>
      </c>
      <c r="J32" s="180">
        <f t="shared" si="1"/>
        <v>1513255.6385639301</v>
      </c>
      <c r="K32" s="181">
        <f>VLOOKUP(A32,'FY22-25 Base Amt'!A:I,8,FALSE)</f>
        <v>2050.4427675530005</v>
      </c>
      <c r="L32" s="175">
        <f>VLOOKUP(A32,LTM!B:P,14,FALSE)</f>
        <v>733.06</v>
      </c>
      <c r="M32" s="181">
        <f t="shared" si="2"/>
        <v>1503097.5751824025</v>
      </c>
      <c r="N32" s="181">
        <f>VLOOKUP(A32,'FY22-25 Base Amt'!A:I,9,FALSE)</f>
        <v>2090.2085064139428</v>
      </c>
      <c r="O32" s="175">
        <f>VLOOKUP(A32,LTM!B:P,15,FALSE)</f>
        <v>713.50999999999988</v>
      </c>
      <c r="P32" s="181">
        <f t="shared" si="3"/>
        <v>1491384.6714114121</v>
      </c>
    </row>
    <row r="33" spans="1:16" s="7" customFormat="1">
      <c r="A33" s="13" t="s">
        <v>58</v>
      </c>
      <c r="B33" s="13" t="s">
        <v>58</v>
      </c>
      <c r="C33" s="13" t="s">
        <v>59</v>
      </c>
      <c r="D33" s="180">
        <f>VLOOKUP(A33,'FY21 Census Grant and Base Amt'!A:R,18,FALSE)</f>
        <v>2284241.1389820003</v>
      </c>
      <c r="E33" s="181">
        <f>VLOOKUP(A33,'FY22-25 Base Amt'!A:I,6,FALSE)</f>
        <v>2103.0404495405955</v>
      </c>
      <c r="F33" s="175">
        <f>VLOOKUP(A33,LTM!B:P,12,FALSE)</f>
        <v>1087.45</v>
      </c>
      <c r="G33" s="180">
        <f t="shared" si="0"/>
        <v>2286951.3368529207</v>
      </c>
      <c r="H33" s="181">
        <f>VLOOKUP(A33,'FY22-25 Base Amt'!A:I,7,FALSE)</f>
        <v>2098.7631351650443</v>
      </c>
      <c r="I33" s="175">
        <f>VLOOKUP(A33,LTM!B:P,13,FALSE)</f>
        <v>1090.5899999999999</v>
      </c>
      <c r="J33" s="180">
        <f t="shared" si="1"/>
        <v>2288890.0875796457</v>
      </c>
      <c r="K33" s="181">
        <f>VLOOKUP(A33,'FY22-25 Base Amt'!A:I,8,FALSE)</f>
        <v>2094.4858207894931</v>
      </c>
      <c r="L33" s="175">
        <f>VLOOKUP(A33,LTM!B:P,14,FALSE)</f>
        <v>1093.7299999999998</v>
      </c>
      <c r="M33" s="181">
        <f t="shared" si="2"/>
        <v>2290801.9767720918</v>
      </c>
      <c r="N33" s="181">
        <f>VLOOKUP(A33,'FY22-25 Base Amt'!A:I,9,FALSE)</f>
        <v>2090.2085064139428</v>
      </c>
      <c r="O33" s="175">
        <f>VLOOKUP(A33,LTM!B:P,15,FALSE)</f>
        <v>1101.51</v>
      </c>
      <c r="P33" s="181">
        <f t="shared" si="3"/>
        <v>2302385.5719000222</v>
      </c>
    </row>
    <row r="34" spans="1:16" s="7" customFormat="1">
      <c r="A34" s="13" t="s">
        <v>60</v>
      </c>
      <c r="B34" s="13" t="s">
        <v>60</v>
      </c>
      <c r="C34" s="13" t="s">
        <v>61</v>
      </c>
      <c r="D34" s="180">
        <f>VLOOKUP(A34,'FY21 Census Grant and Base Amt'!A:R,18,FALSE)</f>
        <v>2490960.289506</v>
      </c>
      <c r="E34" s="181">
        <f>VLOOKUP(A34,'FY22-25 Base Amt'!A:I,6,FALSE)</f>
        <v>2223.1191130917314</v>
      </c>
      <c r="F34" s="175">
        <f>VLOOKUP(A34,LTM!B:P,12,FALSE)</f>
        <v>1035.8699999999999</v>
      </c>
      <c r="G34" s="180">
        <f t="shared" si="0"/>
        <v>2302862.3956783316</v>
      </c>
      <c r="H34" s="181">
        <f>VLOOKUP(A34,'FY22-25 Base Amt'!A:I,7,FALSE)</f>
        <v>2178.8155775324685</v>
      </c>
      <c r="I34" s="175">
        <f>VLOOKUP(A34,LTM!B:P,13,FALSE)</f>
        <v>978.40666666666664</v>
      </c>
      <c r="J34" s="180">
        <f t="shared" si="1"/>
        <v>2131767.6864949507</v>
      </c>
      <c r="K34" s="181">
        <f>VLOOKUP(A34,'FY22-25 Base Amt'!A:I,8,FALSE)</f>
        <v>2134.5120419732057</v>
      </c>
      <c r="L34" s="175">
        <f>VLOOKUP(A34,LTM!B:P,14,FALSE)</f>
        <v>923.0233333333332</v>
      </c>
      <c r="M34" s="181">
        <f t="shared" si="2"/>
        <v>1970204.4200222478</v>
      </c>
      <c r="N34" s="181">
        <f>VLOOKUP(A34,'FY22-25 Base Amt'!A:I,9,FALSE)</f>
        <v>2090.2085064139428</v>
      </c>
      <c r="O34" s="175">
        <f>VLOOKUP(A34,LTM!B:P,15,FALSE)</f>
        <v>870.38666666666666</v>
      </c>
      <c r="P34" s="181">
        <f t="shared" si="3"/>
        <v>1819289.6145359436</v>
      </c>
    </row>
    <row r="35" spans="1:16">
      <c r="A35" s="13" t="s">
        <v>62</v>
      </c>
      <c r="B35" s="13" t="s">
        <v>62</v>
      </c>
      <c r="C35" s="13" t="s">
        <v>63</v>
      </c>
      <c r="D35" s="180">
        <f>VLOOKUP(A35,'FY21 Census Grant and Base Amt'!A:R,18,FALSE)</f>
        <v>3134508.4322939999</v>
      </c>
      <c r="E35" s="181">
        <f>VLOOKUP(A35,'FY22-25 Base Amt'!A:I,6,FALSE)</f>
        <v>2031.6329536252706</v>
      </c>
      <c r="F35" s="175">
        <f>VLOOKUP(A35,LTM!B:P,12,FALSE)</f>
        <v>1484.97</v>
      </c>
      <c r="G35" s="180">
        <f t="shared" si="0"/>
        <v>3016913.9871449182</v>
      </c>
      <c r="H35" s="181">
        <f>VLOOKUP(A35,'FY22-25 Base Amt'!A:I,7,FALSE)</f>
        <v>2051.1581378881615</v>
      </c>
      <c r="I35" s="175">
        <f>VLOOKUP(A35,LTM!B:P,13,FALSE)</f>
        <v>1389.9333333333334</v>
      </c>
      <c r="J35" s="180">
        <f t="shared" si="1"/>
        <v>2850973.0677886852</v>
      </c>
      <c r="K35" s="181">
        <f>VLOOKUP(A35,'FY22-25 Base Amt'!A:I,8,FALSE)</f>
        <v>2070.6833221510524</v>
      </c>
      <c r="L35" s="175">
        <f>VLOOKUP(A35,LTM!B:P,14,FALSE)</f>
        <v>1319.2433333333333</v>
      </c>
      <c r="M35" s="181">
        <f t="shared" si="2"/>
        <v>2731735.1681922949</v>
      </c>
      <c r="N35" s="181">
        <f>VLOOKUP(A35,'FY22-25 Base Amt'!A:I,9,FALSE)</f>
        <v>2090.2085064139428</v>
      </c>
      <c r="O35" s="175">
        <f>VLOOKUP(A35,LTM!B:P,15,FALSE)</f>
        <v>1281.2333333333333</v>
      </c>
      <c r="P35" s="181">
        <f t="shared" si="3"/>
        <v>2678044.8120344239</v>
      </c>
    </row>
    <row r="36" spans="1:16" s="7" customFormat="1" ht="15.75">
      <c r="A36" s="9" t="s">
        <v>64</v>
      </c>
      <c r="B36" s="13" t="s">
        <v>65</v>
      </c>
      <c r="C36" s="13" t="s">
        <v>66</v>
      </c>
      <c r="D36" s="180">
        <f>VLOOKUP(A36,'FY21 Census Grant and Base Amt'!A:R,18,FALSE)</f>
        <v>4775479.9144845</v>
      </c>
      <c r="E36" s="181">
        <f>VLOOKUP(A36,'FY22-25 Base Amt'!A:I,6,FALSE)</f>
        <v>2346.3310168712133</v>
      </c>
      <c r="F36" s="175">
        <f>VLOOKUP(A36,LTM!B:P,12,FALSE)</f>
        <v>1881.5300000000009</v>
      </c>
      <c r="G36" s="180">
        <f t="shared" ref="G36:G54" si="4">F36*E36</f>
        <v>4414692.1981736962</v>
      </c>
      <c r="H36" s="181">
        <f>VLOOKUP(A36,'FY22-25 Base Amt'!A:I,7,FALSE)</f>
        <v>2260.9568467187896</v>
      </c>
      <c r="I36" s="175">
        <f>VLOOKUP(A36,LTM!B:P,13,FALSE)</f>
        <v>1799.2200000000014</v>
      </c>
      <c r="J36" s="180">
        <f t="shared" si="1"/>
        <v>4067958.7777533839</v>
      </c>
      <c r="K36" s="181">
        <f>VLOOKUP(A36,'FY22-25 Base Amt'!A:I,8,FALSE)</f>
        <v>2175.582676566366</v>
      </c>
      <c r="L36" s="175">
        <f>VLOOKUP(A36,LTM!B:P,14,FALSE)</f>
        <v>1716.9100000000019</v>
      </c>
      <c r="M36" s="181">
        <f t="shared" si="2"/>
        <v>3735279.6532235635</v>
      </c>
      <c r="N36" s="181">
        <f>VLOOKUP(A36,'FY22-25 Base Amt'!A:I,9,FALSE)</f>
        <v>2090.2085064139428</v>
      </c>
      <c r="O36" s="175">
        <f>VLOOKUP(A36,LTM!B:P,15,FALSE)</f>
        <v>1634.6000000000024</v>
      </c>
      <c r="P36" s="181">
        <f t="shared" si="3"/>
        <v>3416654.8245842359</v>
      </c>
    </row>
    <row r="37" spans="1:16" s="7" customFormat="1">
      <c r="A37" s="13" t="s">
        <v>67</v>
      </c>
      <c r="B37" s="13" t="s">
        <v>126</v>
      </c>
      <c r="C37" s="13" t="s">
        <v>127</v>
      </c>
      <c r="D37" s="180">
        <f>VLOOKUP(A37,'FY21 Census Grant and Base Amt'!A:R,18,FALSE)</f>
        <v>3698369.2966589998</v>
      </c>
      <c r="E37" s="181">
        <f>VLOOKUP(A37,'FY22-25 Base Amt'!A:I,6,FALSE)</f>
        <v>1993.6200213475131</v>
      </c>
      <c r="F37" s="175">
        <f>VLOOKUP(A37,LTM!B:P,12,FALSE)</f>
        <v>1824.6999999999998</v>
      </c>
      <c r="G37" s="180">
        <f t="shared" si="4"/>
        <v>3637758.4529528068</v>
      </c>
      <c r="H37" s="181">
        <f>VLOOKUP(A37,'FY22-25 Base Amt'!A:I,7,FALSE)</f>
        <v>2025.8161830363231</v>
      </c>
      <c r="I37" s="175">
        <f>VLOOKUP(A37,LTM!B:P,13,FALSE)</f>
        <v>1763.2900000000002</v>
      </c>
      <c r="J37" s="180">
        <f t="shared" si="1"/>
        <v>3572101.4173861183</v>
      </c>
      <c r="K37" s="181">
        <f>VLOOKUP(A37,'FY22-25 Base Amt'!A:I,8,FALSE)</f>
        <v>2058.0123447251331</v>
      </c>
      <c r="L37" s="175">
        <f>VLOOKUP(A37,LTM!B:P,14,FALSE)</f>
        <v>1701.8800000000003</v>
      </c>
      <c r="M37" s="181">
        <f t="shared" si="2"/>
        <v>3502490.0492408103</v>
      </c>
      <c r="N37" s="181">
        <f>VLOOKUP(A37,'FY22-25 Base Amt'!A:I,9,FALSE)</f>
        <v>2090.2085064139428</v>
      </c>
      <c r="O37" s="175">
        <f>VLOOKUP(A37,LTM!B:P,15,FALSE)</f>
        <v>1640.4700000000005</v>
      </c>
      <c r="P37" s="181">
        <f t="shared" si="3"/>
        <v>3428924.3485168819</v>
      </c>
    </row>
    <row r="38" spans="1:16">
      <c r="A38" s="13" t="s">
        <v>68</v>
      </c>
      <c r="B38" s="13" t="s">
        <v>68</v>
      </c>
      <c r="C38" s="13" t="s">
        <v>69</v>
      </c>
      <c r="D38" s="180">
        <f>VLOOKUP(A38,'FY21 Census Grant and Base Amt'!A:R,18,FALSE)</f>
        <v>2247802.8661724995</v>
      </c>
      <c r="E38" s="181">
        <f>VLOOKUP(A38,'FY22-25 Base Amt'!A:I,6,FALSE)</f>
        <v>2264.4228383217187</v>
      </c>
      <c r="F38" s="175">
        <f>VLOOKUP(A38,LTM!B:P,12,FALSE)</f>
        <v>934.42000000000007</v>
      </c>
      <c r="G38" s="180">
        <f t="shared" si="4"/>
        <v>2115921.9885845804</v>
      </c>
      <c r="H38" s="181">
        <f>VLOOKUP(A38,'FY22-25 Base Amt'!A:I,7,FALSE)</f>
        <v>2206.3513943524604</v>
      </c>
      <c r="I38" s="175">
        <f>VLOOKUP(A38,LTM!B:P,13,FALSE)</f>
        <v>902.88000000000011</v>
      </c>
      <c r="J38" s="180">
        <f t="shared" si="1"/>
        <v>1992070.5469329497</v>
      </c>
      <c r="K38" s="181">
        <f>VLOOKUP(A38,'FY22-25 Base Amt'!A:I,8,FALSE)</f>
        <v>2148.279950383202</v>
      </c>
      <c r="L38" s="175">
        <f>VLOOKUP(A38,LTM!B:P,14,FALSE)</f>
        <v>882.4466666666666</v>
      </c>
      <c r="M38" s="181">
        <f t="shared" si="2"/>
        <v>1895742.4812824887</v>
      </c>
      <c r="N38" s="181">
        <f>VLOOKUP(A38,'FY22-25 Base Amt'!A:I,9,FALSE)</f>
        <v>2090.2085064139428</v>
      </c>
      <c r="O38" s="175">
        <f>VLOOKUP(A38,LTM!B:P,15,FALSE)</f>
        <v>893.62333333333333</v>
      </c>
      <c r="P38" s="181">
        <f t="shared" si="3"/>
        <v>1867859.0928633157</v>
      </c>
    </row>
    <row r="39" spans="1:16">
      <c r="A39" s="13" t="s">
        <v>70</v>
      </c>
      <c r="B39" s="13" t="s">
        <v>70</v>
      </c>
      <c r="C39" s="13" t="s">
        <v>71</v>
      </c>
      <c r="D39" s="180">
        <f>VLOOKUP(A39,'FY21 Census Grant and Base Amt'!A:R,18,FALSE)</f>
        <v>3367398.3118199995</v>
      </c>
      <c r="E39" s="181">
        <f>VLOOKUP(A39,'FY22-25 Base Amt'!A:I,6,FALSE)</f>
        <v>2491.3968806345179</v>
      </c>
      <c r="F39" s="175">
        <f>VLOOKUP(A39,LTM!B:P,12,FALSE)</f>
        <v>1234.7799999999997</v>
      </c>
      <c r="G39" s="180">
        <f t="shared" si="4"/>
        <v>3076327.0402698894</v>
      </c>
      <c r="H39" s="181">
        <f>VLOOKUP(A39,'FY22-25 Base Amt'!A:I,7,FALSE)</f>
        <v>2357.6674225609927</v>
      </c>
      <c r="I39" s="175">
        <f>VLOOKUP(A39,LTM!B:P,13,FALSE)</f>
        <v>1187.47</v>
      </c>
      <c r="J39" s="180">
        <f t="shared" si="1"/>
        <v>2799659.334268502</v>
      </c>
      <c r="K39" s="181">
        <f>VLOOKUP(A39,'FY22-25 Base Amt'!A:I,8,FALSE)</f>
        <v>2223.9379644874675</v>
      </c>
      <c r="L39" s="175">
        <f>VLOOKUP(A39,LTM!B:P,14,FALSE)</f>
        <v>1140.1599999999999</v>
      </c>
      <c r="M39" s="181">
        <f t="shared" si="2"/>
        <v>2535645.1095900307</v>
      </c>
      <c r="N39" s="181">
        <f>VLOOKUP(A39,'FY22-25 Base Amt'!A:I,9,FALSE)</f>
        <v>2090.2085064139428</v>
      </c>
      <c r="O39" s="175">
        <f>VLOOKUP(A39,LTM!B:P,15,FALSE)</f>
        <v>1092.8499999999997</v>
      </c>
      <c r="P39" s="181">
        <f t="shared" si="3"/>
        <v>2284284.3662344767</v>
      </c>
    </row>
    <row r="40" spans="1:16">
      <c r="A40" s="13" t="s">
        <v>72</v>
      </c>
      <c r="B40" s="13" t="s">
        <v>72</v>
      </c>
      <c r="C40" s="13" t="s">
        <v>73</v>
      </c>
      <c r="D40" s="180">
        <f>VLOOKUP(A40,'FY21 Census Grant and Base Amt'!A:R,18,FALSE)</f>
        <v>5421374.0851904992</v>
      </c>
      <c r="E40" s="181">
        <f>VLOOKUP(A40,'FY22-25 Base Amt'!A:I,6,FALSE)</f>
        <v>2114.8592565141225</v>
      </c>
      <c r="F40" s="175">
        <f>VLOOKUP(A40,LTM!B:P,12,FALSE)</f>
        <v>2561.52</v>
      </c>
      <c r="G40" s="180">
        <f t="shared" si="4"/>
        <v>5417254.2827460552</v>
      </c>
      <c r="H40" s="181">
        <f>VLOOKUP(A40,'FY22-25 Base Amt'!A:I,7,FALSE)</f>
        <v>2106.6423398140623</v>
      </c>
      <c r="I40" s="175">
        <f>VLOOKUP(A40,LTM!B:P,13,FALSE)</f>
        <v>2586.2099999999996</v>
      </c>
      <c r="J40" s="180">
        <f t="shared" si="1"/>
        <v>5448219.4856505254</v>
      </c>
      <c r="K40" s="181">
        <f>VLOOKUP(A40,'FY22-25 Base Amt'!A:I,8,FALSE)</f>
        <v>2098.4254231140021</v>
      </c>
      <c r="L40" s="175">
        <f>VLOOKUP(A40,LTM!B:P,14,FALSE)</f>
        <v>2610.9</v>
      </c>
      <c r="M40" s="181">
        <f t="shared" si="2"/>
        <v>5478778.937208348</v>
      </c>
      <c r="N40" s="181">
        <f>VLOOKUP(A40,'FY22-25 Base Amt'!A:I,9,FALSE)</f>
        <v>2090.2085064139428</v>
      </c>
      <c r="O40" s="175">
        <f>VLOOKUP(A40,LTM!B:P,15,FALSE)</f>
        <v>2635.59</v>
      </c>
      <c r="P40" s="181">
        <f t="shared" si="3"/>
        <v>5508932.6374195237</v>
      </c>
    </row>
    <row r="41" spans="1:16">
      <c r="A41" s="13" t="s">
        <v>74</v>
      </c>
      <c r="B41" s="13" t="s">
        <v>74</v>
      </c>
      <c r="C41" s="13" t="s">
        <v>75</v>
      </c>
      <c r="D41" s="180">
        <f>VLOOKUP(A41,'FY21 Census Grant and Base Amt'!A:R,18,FALSE)</f>
        <v>1488164.5198935</v>
      </c>
      <c r="E41" s="181">
        <f>VLOOKUP(A41,'FY22-25 Base Amt'!A:I,6,FALSE)</f>
        <v>2086.2611677282111</v>
      </c>
      <c r="F41" s="175">
        <f>VLOOKUP(A41,LTM!B:P,12,FALSE)</f>
        <v>730.77</v>
      </c>
      <c r="G41" s="180">
        <f t="shared" si="4"/>
        <v>1524577.0735407448</v>
      </c>
      <c r="H41" s="181">
        <f>VLOOKUP(A41,'FY22-25 Base Amt'!A:I,7,FALSE)</f>
        <v>2087.5769472901216</v>
      </c>
      <c r="I41" s="175">
        <f>VLOOKUP(A41,LTM!B:P,13,FALSE)</f>
        <v>768.02</v>
      </c>
      <c r="J41" s="180">
        <f t="shared" si="1"/>
        <v>1603300.8470577591</v>
      </c>
      <c r="K41" s="181">
        <f>VLOOKUP(A41,'FY22-25 Base Amt'!A:I,8,FALSE)</f>
        <v>2088.892726852032</v>
      </c>
      <c r="L41" s="175">
        <f>VLOOKUP(A41,LTM!B:P,14,FALSE)</f>
        <v>805.27</v>
      </c>
      <c r="M41" s="181">
        <f t="shared" si="2"/>
        <v>1682122.6461521357</v>
      </c>
      <c r="N41" s="181">
        <f>VLOOKUP(A41,'FY22-25 Base Amt'!A:I,9,FALSE)</f>
        <v>2090.2085064139428</v>
      </c>
      <c r="O41" s="175">
        <f>VLOOKUP(A41,LTM!B:P,15,FALSE)</f>
        <v>842.52</v>
      </c>
      <c r="P41" s="181">
        <f t="shared" si="3"/>
        <v>1761042.4708238752</v>
      </c>
    </row>
    <row r="42" spans="1:16">
      <c r="A42" s="13" t="s">
        <v>76</v>
      </c>
      <c r="B42" s="13" t="s">
        <v>76</v>
      </c>
      <c r="C42" s="13" t="s">
        <v>77</v>
      </c>
      <c r="D42" s="180">
        <f>VLOOKUP(A42,'FY21 Census Grant and Base Amt'!A:R,18,FALSE)</f>
        <v>1803885.3464474999</v>
      </c>
      <c r="E42" s="181">
        <f>VLOOKUP(A42,'FY22-25 Base Amt'!A:I,6,FALSE)</f>
        <v>1935.2073247695537</v>
      </c>
      <c r="F42" s="175">
        <f>VLOOKUP(A42,LTM!B:P,12,FALSE)</f>
        <v>966.46</v>
      </c>
      <c r="G42" s="180">
        <f t="shared" si="4"/>
        <v>1870300.4710967829</v>
      </c>
      <c r="H42" s="181">
        <f>VLOOKUP(A42,'FY22-25 Base Amt'!A:I,7,FALSE)</f>
        <v>1986.8743853176834</v>
      </c>
      <c r="I42" s="175">
        <f>VLOOKUP(A42,LTM!B:P,13,FALSE)</f>
        <v>977.06000000000006</v>
      </c>
      <c r="J42" s="180">
        <f t="shared" si="1"/>
        <v>1941295.4869184957</v>
      </c>
      <c r="K42" s="181">
        <f>VLOOKUP(A42,'FY22-25 Base Amt'!A:I,8,FALSE)</f>
        <v>2038.5414458658131</v>
      </c>
      <c r="L42" s="175">
        <f>VLOOKUP(A42,LTM!B:P,14,FALSE)</f>
        <v>990.41333333333341</v>
      </c>
      <c r="M42" s="181">
        <f t="shared" si="2"/>
        <v>2018998.6285381131</v>
      </c>
      <c r="N42" s="181">
        <f>VLOOKUP(A42,'FY22-25 Base Amt'!A:I,9,FALSE)</f>
        <v>2090.2085064139428</v>
      </c>
      <c r="O42" s="175">
        <f>VLOOKUP(A42,LTM!B:P,15,FALSE)</f>
        <v>1009.5633333333335</v>
      </c>
      <c r="P42" s="181">
        <f t="shared" si="3"/>
        <v>2110197.8670969484</v>
      </c>
    </row>
    <row r="43" spans="1:16">
      <c r="A43" s="13" t="s">
        <v>78</v>
      </c>
      <c r="B43" s="13" t="s">
        <v>78</v>
      </c>
      <c r="C43" s="13" t="s">
        <v>79</v>
      </c>
      <c r="D43" s="180">
        <f>VLOOKUP(A43,'FY21 Census Grant and Base Amt'!A:R,18,FALSE)</f>
        <v>2827139.6025704998</v>
      </c>
      <c r="E43" s="181">
        <f>VLOOKUP(A43,'FY22-25 Base Amt'!A:I,6,FALSE)</f>
        <v>2020.0447418060548</v>
      </c>
      <c r="F43" s="175">
        <f>VLOOKUP(A43,LTM!B:P,12,FALSE)</f>
        <v>1334.95</v>
      </c>
      <c r="G43" s="180">
        <f t="shared" si="4"/>
        <v>2696658.7280739932</v>
      </c>
      <c r="H43" s="181">
        <f>VLOOKUP(A43,'FY22-25 Base Amt'!A:I,7,FALSE)</f>
        <v>2043.4326633420176</v>
      </c>
      <c r="I43" s="175">
        <f>VLOOKUP(A43,LTM!B:P,13,FALSE)</f>
        <v>1234.07</v>
      </c>
      <c r="J43" s="180">
        <f t="shared" si="1"/>
        <v>2521738.9468504833</v>
      </c>
      <c r="K43" s="181">
        <f>VLOOKUP(A43,'FY22-25 Base Amt'!A:I,8,FALSE)</f>
        <v>2066.8205848779803</v>
      </c>
      <c r="L43" s="175">
        <f>VLOOKUP(A43,LTM!B:P,14,FALSE)</f>
        <v>1133.19</v>
      </c>
      <c r="M43" s="181">
        <f t="shared" si="2"/>
        <v>2342100.4185778787</v>
      </c>
      <c r="N43" s="181">
        <f>VLOOKUP(A43,'FY22-25 Base Amt'!A:I,9,FALSE)</f>
        <v>2090.2085064139428</v>
      </c>
      <c r="O43" s="175">
        <f>VLOOKUP(A43,LTM!B:P,15,FALSE)</f>
        <v>1032.3100000000002</v>
      </c>
      <c r="P43" s="181">
        <f t="shared" si="3"/>
        <v>2157743.1432561777</v>
      </c>
    </row>
    <row r="44" spans="1:16">
      <c r="A44" s="13" t="s">
        <v>80</v>
      </c>
      <c r="B44" s="13" t="s">
        <v>81</v>
      </c>
      <c r="C44" s="13" t="s">
        <v>82</v>
      </c>
      <c r="D44" s="180">
        <f>VLOOKUP(A44,'FY21 Census Grant and Base Amt'!A:R,18,FALSE)</f>
        <v>3487283.1952784997</v>
      </c>
      <c r="E44" s="181">
        <f>VLOOKUP(A44,'FY22-25 Base Amt'!A:I,6,FALSE)</f>
        <v>2399.7680674084586</v>
      </c>
      <c r="F44" s="175">
        <f>VLOOKUP(A44,LTM!B:P,12,FALSE)</f>
        <v>1343.18</v>
      </c>
      <c r="G44" s="180">
        <f t="shared" si="4"/>
        <v>3223320.4727816936</v>
      </c>
      <c r="H44" s="181">
        <f>VLOOKUP(A44,'FY22-25 Base Amt'!A:I,7,FALSE)</f>
        <v>2296.5815470769535</v>
      </c>
      <c r="I44" s="175">
        <f>VLOOKUP(A44,LTM!B:P,13,FALSE)</f>
        <v>1293.2699999999998</v>
      </c>
      <c r="J44" s="180">
        <f t="shared" si="1"/>
        <v>2970100.0173882111</v>
      </c>
      <c r="K44" s="181">
        <f>VLOOKUP(A44,'FY22-25 Base Amt'!A:I,8,FALSE)</f>
        <v>2193.3950267454484</v>
      </c>
      <c r="L44" s="175">
        <f>VLOOKUP(A44,LTM!B:P,14,FALSE)</f>
        <v>1243.3599999999999</v>
      </c>
      <c r="M44" s="181">
        <f t="shared" si="2"/>
        <v>2727179.6404542206</v>
      </c>
      <c r="N44" s="181">
        <f>VLOOKUP(A44,'FY22-25 Base Amt'!A:I,9,FALSE)</f>
        <v>2090.2085064139428</v>
      </c>
      <c r="O44" s="175">
        <f>VLOOKUP(A44,LTM!B:P,15,FALSE)</f>
        <v>1193.4499999999998</v>
      </c>
      <c r="P44" s="181">
        <f t="shared" si="3"/>
        <v>2494559.3419797197</v>
      </c>
    </row>
    <row r="45" spans="1:16">
      <c r="A45" s="13" t="s">
        <v>83</v>
      </c>
      <c r="B45" s="13" t="s">
        <v>84</v>
      </c>
      <c r="C45" s="13" t="s">
        <v>115</v>
      </c>
      <c r="D45" s="180">
        <f>VLOOKUP(A45,'FY21 Census Grant and Base Amt'!A:R,18,FALSE)</f>
        <v>871228.20478499995</v>
      </c>
      <c r="E45" s="181">
        <f>VLOOKUP(A45,'FY22-25 Base Amt'!A:I,6,FALSE)</f>
        <v>1625.8319509839591</v>
      </c>
      <c r="F45" s="175">
        <f>VLOOKUP(A45,LTM!B:P,12,FALSE)</f>
        <v>560.70000000000016</v>
      </c>
      <c r="G45" s="180">
        <f t="shared" si="4"/>
        <v>911603.97491670609</v>
      </c>
      <c r="H45" s="181">
        <f>VLOOKUP(A45,'FY22-25 Base Amt'!A:I,7,FALSE)</f>
        <v>1780.6241361272871</v>
      </c>
      <c r="I45" s="175">
        <f>VLOOKUP(A45,LTM!B:P,13,FALSE)</f>
        <v>526.80000000000007</v>
      </c>
      <c r="J45" s="180">
        <f t="shared" si="1"/>
        <v>938032.79491185502</v>
      </c>
      <c r="K45" s="181">
        <f>VLOOKUP(A45,'FY22-25 Base Amt'!A:I,8,FALSE)</f>
        <v>1935.4163212706151</v>
      </c>
      <c r="L45" s="175">
        <f>VLOOKUP(A45,LTM!B:P,14,FALSE)</f>
        <v>492.90000000000009</v>
      </c>
      <c r="M45" s="181">
        <f t="shared" si="2"/>
        <v>953966.70475428633</v>
      </c>
      <c r="N45" s="181">
        <f>VLOOKUP(A45,'FY22-25 Base Amt'!A:I,9,FALSE)</f>
        <v>2090.2085064139428</v>
      </c>
      <c r="O45" s="175">
        <f>VLOOKUP(A45,LTM!B:P,15,FALSE)</f>
        <v>459.00000000000017</v>
      </c>
      <c r="P45" s="181">
        <f t="shared" si="3"/>
        <v>959405.70444400015</v>
      </c>
    </row>
    <row r="46" spans="1:16">
      <c r="A46" s="13" t="s">
        <v>85</v>
      </c>
      <c r="B46" s="13" t="s">
        <v>86</v>
      </c>
      <c r="C46" s="13" t="s">
        <v>87</v>
      </c>
      <c r="D46" s="180">
        <f>VLOOKUP(A46,'FY21 Census Grant and Base Amt'!A:R,18,FALSE)</f>
        <v>3114963.8725259998</v>
      </c>
      <c r="E46" s="181">
        <f>VLOOKUP(A46,'FY22-25 Base Amt'!A:I,6,FALSE)</f>
        <v>2395.0957732222473</v>
      </c>
      <c r="F46" s="175">
        <f>VLOOKUP(A46,LTM!B:P,12,FALSE)</f>
        <v>1186.3900000000001</v>
      </c>
      <c r="G46" s="180">
        <f t="shared" si="4"/>
        <v>2841517.6743931421</v>
      </c>
      <c r="H46" s="181">
        <f>VLOOKUP(A46,'FY22-25 Base Amt'!A:I,7,FALSE)</f>
        <v>2293.4666842861457</v>
      </c>
      <c r="I46" s="175">
        <f>VLOOKUP(A46,LTM!B:P,13,FALSE)</f>
        <v>1121.1000000000001</v>
      </c>
      <c r="J46" s="180">
        <f t="shared" si="1"/>
        <v>2571205.4997531981</v>
      </c>
      <c r="K46" s="181">
        <f>VLOOKUP(A46,'FY22-25 Base Amt'!A:I,8,FALSE)</f>
        <v>2191.837595350044</v>
      </c>
      <c r="L46" s="175">
        <f>VLOOKUP(A46,LTM!B:P,14,FALSE)</f>
        <v>1055.8100000000002</v>
      </c>
      <c r="M46" s="181">
        <f t="shared" si="2"/>
        <v>2314164.0515465303</v>
      </c>
      <c r="N46" s="181">
        <f>VLOOKUP(A46,'FY22-25 Base Amt'!A:I,9,FALSE)</f>
        <v>2090.2085064139428</v>
      </c>
      <c r="O46" s="175">
        <f>VLOOKUP(A46,LTM!B:P,15,FALSE)</f>
        <v>990.5200000000001</v>
      </c>
      <c r="P46" s="181">
        <f t="shared" si="3"/>
        <v>2070393.3297731387</v>
      </c>
    </row>
    <row r="47" spans="1:16">
      <c r="A47" s="13" t="s">
        <v>88</v>
      </c>
      <c r="B47" s="13" t="s">
        <v>88</v>
      </c>
      <c r="C47" s="13" t="s">
        <v>116</v>
      </c>
      <c r="D47" s="180">
        <f>VLOOKUP(A47,'FY21 Census Grant and Base Amt'!A:R,18,FALSE)</f>
        <v>751545.46418100002</v>
      </c>
      <c r="E47" s="181">
        <f>VLOOKUP(A47,'FY22-25 Base Amt'!A:I,6,FALSE)</f>
        <v>1879.894632950612</v>
      </c>
      <c r="F47" s="175">
        <f>VLOOKUP(A47,LTM!B:P,12,FALSE)</f>
        <v>409.09999999999997</v>
      </c>
      <c r="G47" s="180">
        <f t="shared" si="4"/>
        <v>769064.89434009534</v>
      </c>
      <c r="H47" s="181">
        <f>VLOOKUP(A47,'FY22-25 Base Amt'!A:I,7,FALSE)</f>
        <v>1949.9992574383889</v>
      </c>
      <c r="I47" s="175">
        <f>VLOOKUP(A47,LTM!B:P,13,FALSE)</f>
        <v>396.40999999999991</v>
      </c>
      <c r="J47" s="180">
        <f t="shared" si="1"/>
        <v>772999.20564115152</v>
      </c>
      <c r="K47" s="181">
        <f>VLOOKUP(A47,'FY22-25 Base Amt'!A:I,8,FALSE)</f>
        <v>2020.1038819261657</v>
      </c>
      <c r="L47" s="175">
        <f>VLOOKUP(A47,LTM!B:P,14,FALSE)</f>
        <v>384.25999999999982</v>
      </c>
      <c r="M47" s="181">
        <f t="shared" si="2"/>
        <v>776245.11766894814</v>
      </c>
      <c r="N47" s="181">
        <f>VLOOKUP(A47,'FY22-25 Base Amt'!A:I,9,FALSE)</f>
        <v>2090.2085064139428</v>
      </c>
      <c r="O47" s="175">
        <f>VLOOKUP(A47,LTM!B:P,15,FALSE)</f>
        <v>378.06999999999977</v>
      </c>
      <c r="P47" s="181">
        <f t="shared" si="3"/>
        <v>790245.1300199189</v>
      </c>
    </row>
    <row r="48" spans="1:16">
      <c r="A48" s="13" t="s">
        <v>89</v>
      </c>
      <c r="B48" s="13" t="s">
        <v>89</v>
      </c>
      <c r="C48" s="13" t="s">
        <v>117</v>
      </c>
      <c r="D48" s="180">
        <f>VLOOKUP(A48,'FY21 Census Grant and Base Amt'!A:R,18,FALSE)</f>
        <v>5313672.7396515002</v>
      </c>
      <c r="E48" s="181">
        <f>VLOOKUP(A48,'FY22-25 Base Amt'!A:I,6,FALSE)</f>
        <v>2216.6845629115578</v>
      </c>
      <c r="F48" s="175">
        <f>VLOOKUP(A48,LTM!B:P,12,FALSE)</f>
        <v>2239.46</v>
      </c>
      <c r="G48" s="180">
        <f t="shared" si="4"/>
        <v>4964176.4112579171</v>
      </c>
      <c r="H48" s="181">
        <f>VLOOKUP(A48,'FY22-25 Base Amt'!A:I,7,FALSE)</f>
        <v>2174.5258774123527</v>
      </c>
      <c r="I48" s="175">
        <f>VLOOKUP(A48,LTM!B:P,13,FALSE)</f>
        <v>2110.71</v>
      </c>
      <c r="J48" s="180">
        <f t="shared" si="1"/>
        <v>4589793.5147130266</v>
      </c>
      <c r="K48" s="181">
        <f>VLOOKUP(A48,'FY22-25 Base Amt'!A:I,8,FALSE)</f>
        <v>2132.3671919131475</v>
      </c>
      <c r="L48" s="175">
        <f>VLOOKUP(A48,LTM!B:P,14,FALSE)</f>
        <v>1981.96</v>
      </c>
      <c r="M48" s="181">
        <f t="shared" si="2"/>
        <v>4226266.4796841815</v>
      </c>
      <c r="N48" s="181">
        <f>VLOOKUP(A48,'FY22-25 Base Amt'!A:I,9,FALSE)</f>
        <v>2090.2085064139428</v>
      </c>
      <c r="O48" s="175">
        <f>VLOOKUP(A48,LTM!B:P,15,FALSE)</f>
        <v>1853.21</v>
      </c>
      <c r="P48" s="181">
        <f t="shared" si="3"/>
        <v>3873595.3061713832</v>
      </c>
    </row>
    <row r="49" spans="1:16">
      <c r="A49" s="13" t="s">
        <v>90</v>
      </c>
      <c r="B49" s="13" t="s">
        <v>90</v>
      </c>
      <c r="C49" s="13" t="s">
        <v>91</v>
      </c>
      <c r="D49" s="180">
        <f>VLOOKUP(A49,'FY21 Census Grant and Base Amt'!A:R,18,FALSE)</f>
        <v>2551849.5447569997</v>
      </c>
      <c r="E49" s="181">
        <f>VLOOKUP(A49,'FY22-25 Base Amt'!A:I,6,FALSE)</f>
        <v>2320.5409270917612</v>
      </c>
      <c r="F49" s="175">
        <f>VLOOKUP(A49,LTM!B:P,12,FALSE)</f>
        <v>1076.6600000000001</v>
      </c>
      <c r="G49" s="180">
        <f t="shared" si="4"/>
        <v>2498433.5945626157</v>
      </c>
      <c r="H49" s="181">
        <f>VLOOKUP(A49,'FY22-25 Base Amt'!A:I,7,FALSE)</f>
        <v>2243.7634535324883</v>
      </c>
      <c r="I49" s="175">
        <f>VLOOKUP(A49,LTM!B:P,13,FALSE)</f>
        <v>1093.6299999999999</v>
      </c>
      <c r="J49" s="180">
        <f t="shared" si="1"/>
        <v>2453847.0256867348</v>
      </c>
      <c r="K49" s="181">
        <f>VLOOKUP(A49,'FY22-25 Base Amt'!A:I,8,FALSE)</f>
        <v>2166.9859799732153</v>
      </c>
      <c r="L49" s="175">
        <f>VLOOKUP(A49,LTM!B:P,14,FALSE)</f>
        <v>1110.5999999999997</v>
      </c>
      <c r="M49" s="181">
        <f t="shared" si="2"/>
        <v>2406654.629358252</v>
      </c>
      <c r="N49" s="181">
        <f>VLOOKUP(A49,'FY22-25 Base Amt'!A:I,9,FALSE)</f>
        <v>2090.2085064139428</v>
      </c>
      <c r="O49" s="175">
        <f>VLOOKUP(A49,LTM!B:P,15,FALSE)</f>
        <v>1129.57</v>
      </c>
      <c r="P49" s="181">
        <f t="shared" si="3"/>
        <v>2361036.8225899972</v>
      </c>
    </row>
    <row r="50" spans="1:16">
      <c r="A50" s="13" t="s">
        <v>92</v>
      </c>
      <c r="B50" s="13" t="s">
        <v>103</v>
      </c>
      <c r="C50" s="13" t="s">
        <v>118</v>
      </c>
      <c r="D50" s="180">
        <f>VLOOKUP(A50,'FY21 Census Grant and Base Amt'!A:R,18,FALSE)</f>
        <v>537753.78674999997</v>
      </c>
      <c r="E50" s="181">
        <f>VLOOKUP(A50,'FY22-25 Base Amt'!A:I,6,FALSE)</f>
        <v>1796.2197373569829</v>
      </c>
      <c r="F50" s="175">
        <f>VLOOKUP(A50,LTM!B:P,12,FALSE)</f>
        <v>305.57</v>
      </c>
      <c r="G50" s="180">
        <f t="shared" si="4"/>
        <v>548870.86514417327</v>
      </c>
      <c r="H50" s="181">
        <f>VLOOKUP(A50,'FY22-25 Base Amt'!A:I,7,FALSE)</f>
        <v>1894.2159937093029</v>
      </c>
      <c r="I50" s="175">
        <f>VLOOKUP(A50,LTM!B:P,13,FALSE)</f>
        <v>286.44</v>
      </c>
      <c r="J50" s="180">
        <f t="shared" si="1"/>
        <v>542579.22923809267</v>
      </c>
      <c r="K50" s="181">
        <f>VLOOKUP(A50,'FY22-25 Base Amt'!A:I,8,FALSE)</f>
        <v>1992.2122500616229</v>
      </c>
      <c r="L50" s="175">
        <f>VLOOKUP(A50,LTM!B:P,14,FALSE)</f>
        <v>267.31</v>
      </c>
      <c r="M50" s="181">
        <f t="shared" si="2"/>
        <v>532538.25656397245</v>
      </c>
      <c r="N50" s="181">
        <f>VLOOKUP(A50,'FY22-25 Base Amt'!A:I,9,FALSE)</f>
        <v>2090.2085064139428</v>
      </c>
      <c r="O50" s="175">
        <f>VLOOKUP(A50,LTM!B:P,15,FALSE)</f>
        <v>248.17999999999998</v>
      </c>
      <c r="P50" s="181">
        <f t="shared" si="3"/>
        <v>518747.94712181226</v>
      </c>
    </row>
    <row r="51" spans="1:16">
      <c r="A51" s="13" t="s">
        <v>93</v>
      </c>
      <c r="B51" s="13" t="s">
        <v>102</v>
      </c>
      <c r="C51" s="13" t="s">
        <v>94</v>
      </c>
      <c r="D51" s="180">
        <f>VLOOKUP(A51,'FY21 Census Grant and Base Amt'!A:R,18,FALSE)</f>
        <v>8184855.9067304991</v>
      </c>
      <c r="E51" s="181">
        <f>VLOOKUP(A51,'FY22-25 Base Amt'!A:I,6,FALSE)</f>
        <v>2117.6191255895556</v>
      </c>
      <c r="F51" s="175">
        <f>VLOOKUP(A51,LTM!B:P,12,FALSE)</f>
        <v>3847.4100000000003</v>
      </c>
      <c r="G51" s="180">
        <f t="shared" si="4"/>
        <v>8147348.999984513</v>
      </c>
      <c r="H51" s="181">
        <f>VLOOKUP(A51,'FY22-25 Base Amt'!A:I,7,FALSE)</f>
        <v>2108.4822525310178</v>
      </c>
      <c r="I51" s="175">
        <f>VLOOKUP(A51,LTM!B:P,13,FALSE)</f>
        <v>3846.2500000000005</v>
      </c>
      <c r="J51" s="180">
        <f t="shared" si="1"/>
        <v>8109749.8637974281</v>
      </c>
      <c r="K51" s="181">
        <f>VLOOKUP(A51,'FY22-25 Base Amt'!A:I,8,FALSE)</f>
        <v>2099.3453794724801</v>
      </c>
      <c r="L51" s="175">
        <f>VLOOKUP(A51,LTM!B:P,14,FALSE)</f>
        <v>3848.3900000000008</v>
      </c>
      <c r="M51" s="181">
        <f t="shared" si="2"/>
        <v>8079099.7649080995</v>
      </c>
      <c r="N51" s="181">
        <f>VLOOKUP(A51,'FY22-25 Base Amt'!A:I,9,FALSE)</f>
        <v>2090.2085064139428</v>
      </c>
      <c r="O51" s="175">
        <f>VLOOKUP(A51,LTM!B:P,15,FALSE)</f>
        <v>3850.5300000000011</v>
      </c>
      <c r="P51" s="181">
        <f t="shared" si="3"/>
        <v>8048410.5602020817</v>
      </c>
    </row>
    <row r="52" spans="1:16">
      <c r="A52" s="13" t="s">
        <v>107</v>
      </c>
      <c r="B52" s="13" t="s">
        <v>107</v>
      </c>
      <c r="C52" s="13" t="s">
        <v>128</v>
      </c>
      <c r="D52" s="180">
        <f>VLOOKUP(A52,'FY21 Census Grant and Base Amt'!A:R,18,FALSE)</f>
        <v>2857027.0174379996</v>
      </c>
      <c r="E52" s="181">
        <f>VLOOKUP(A52,'FY22-25 Base Amt'!A:I,6,FALSE)</f>
        <v>1733.3665783042511</v>
      </c>
      <c r="F52" s="175">
        <f>VLOOKUP(A52,LTM!B:P,12,FALSE)</f>
        <v>1663.3400000000001</v>
      </c>
      <c r="G52" s="180">
        <f t="shared" si="4"/>
        <v>2883177.9643565933</v>
      </c>
      <c r="H52" s="181">
        <f>VLOOKUP(A52,'FY22-25 Base Amt'!A:I,7,FALSE)</f>
        <v>1852.3138876741484</v>
      </c>
      <c r="I52" s="175">
        <f>VLOOKUP(A52,LTM!B:P,13,FALSE)</f>
        <v>1496.4799999999998</v>
      </c>
      <c r="J52" s="180">
        <f t="shared" si="1"/>
        <v>2771950.6866266094</v>
      </c>
      <c r="K52" s="181">
        <f>VLOOKUP(A52,'FY22-25 Base Amt'!A:I,8,FALSE)</f>
        <v>1971.2611970440457</v>
      </c>
      <c r="L52" s="175">
        <f>VLOOKUP(A52,LTM!B:P,14,FALSE)</f>
        <v>1329.62</v>
      </c>
      <c r="M52" s="181">
        <f t="shared" si="2"/>
        <v>2621028.3128137039</v>
      </c>
      <c r="N52" s="181">
        <f>VLOOKUP(A52,'FY22-25 Base Amt'!A:I,9,FALSE)</f>
        <v>2090.2085064139428</v>
      </c>
      <c r="O52" s="175">
        <f>VLOOKUP(A52,LTM!B:P,15,FALSE)</f>
        <v>1183.6066666666663</v>
      </c>
      <c r="P52" s="181">
        <f t="shared" si="3"/>
        <v>2473984.7229149183</v>
      </c>
    </row>
    <row r="53" spans="1:16">
      <c r="A53" s="13" t="s">
        <v>109</v>
      </c>
      <c r="B53" s="13" t="s">
        <v>106</v>
      </c>
      <c r="C53" s="13" t="s">
        <v>129</v>
      </c>
      <c r="D53" s="180">
        <f>VLOOKUP(A53,'FY21 Census Grant and Base Amt'!A:R,18,FALSE)</f>
        <v>3481064.7650114996</v>
      </c>
      <c r="E53" s="181">
        <f>VLOOKUP(A53,'FY22-25 Base Amt'!A:I,6,FALSE)</f>
        <v>1962.5451625658027</v>
      </c>
      <c r="F53" s="175">
        <f>VLOOKUP(A53,LTM!B:P,12,FALSE)</f>
        <v>1844.7166666666665</v>
      </c>
      <c r="G53" s="180">
        <f t="shared" si="4"/>
        <v>3620339.7704711785</v>
      </c>
      <c r="H53" s="181">
        <f>VLOOKUP(A53,'FY22-25 Base Amt'!A:I,7,FALSE)</f>
        <v>2005.0996105151828</v>
      </c>
      <c r="I53" s="175">
        <f>VLOOKUP(A53,LTM!B:P,13,FALSE)</f>
        <v>1887.09</v>
      </c>
      <c r="J53" s="180">
        <f t="shared" si="1"/>
        <v>3783803.4240070963</v>
      </c>
      <c r="K53" s="181">
        <f>VLOOKUP(A53,'FY22-25 Base Amt'!A:I,8,FALSE)</f>
        <v>2047.6540584645629</v>
      </c>
      <c r="L53" s="175">
        <f>VLOOKUP(A53,LTM!B:P,14,FALSE)</f>
        <v>1958.9799999999996</v>
      </c>
      <c r="M53" s="181">
        <f t="shared" si="2"/>
        <v>4011313.3474509087</v>
      </c>
      <c r="N53" s="181">
        <f>VLOOKUP(A53,'FY22-25 Base Amt'!A:I,9,FALSE)</f>
        <v>2090.2085064139428</v>
      </c>
      <c r="O53" s="175">
        <f>VLOOKUP(A53,LTM!B:P,15,FALSE)</f>
        <v>2049.0366666666664</v>
      </c>
      <c r="P53" s="181">
        <f t="shared" si="3"/>
        <v>4282913.8706207369</v>
      </c>
    </row>
    <row r="54" spans="1:16">
      <c r="A54" s="13" t="s">
        <v>105</v>
      </c>
      <c r="B54" s="13" t="s">
        <v>105</v>
      </c>
      <c r="C54" s="13" t="s">
        <v>130</v>
      </c>
      <c r="D54" s="180">
        <f>VLOOKUP(A54,'FY21 Census Grant and Base Amt'!A:R,18,FALSE)</f>
        <v>2827941.0783000002</v>
      </c>
      <c r="E54" s="181">
        <f>VLOOKUP(A54,'FY22-25 Base Amt'!A:I,6,FALSE)</f>
        <v>2066.8174812786083</v>
      </c>
      <c r="F54" s="175">
        <f>VLOOKUP(A54,LTM!B:P,12,FALSE)</f>
        <v>1346.1</v>
      </c>
      <c r="G54" s="180">
        <f t="shared" si="4"/>
        <v>2782143.0115491343</v>
      </c>
      <c r="H54" s="181">
        <f>VLOOKUP(A54,'FY22-25 Base Amt'!A:I,7,FALSE)</f>
        <v>2074.6144896570531</v>
      </c>
      <c r="I54" s="175">
        <f>VLOOKUP(A54,LTM!B:P,13,FALSE)</f>
        <v>1329.8999999999999</v>
      </c>
      <c r="J54" s="180">
        <f t="shared" si="1"/>
        <v>2759029.8097949144</v>
      </c>
      <c r="K54" s="181">
        <f>VLOOKUP(A54,'FY22-25 Base Amt'!A:I,8,FALSE)</f>
        <v>2082.411498035498</v>
      </c>
      <c r="L54" s="175">
        <f>VLOOKUP(A54,LTM!B:P,14,FALSE)</f>
        <v>1313.7</v>
      </c>
      <c r="M54" s="181">
        <f t="shared" si="2"/>
        <v>2735663.9849692336</v>
      </c>
      <c r="N54" s="181">
        <f>VLOOKUP(A54,'FY22-25 Base Amt'!A:I,9,FALSE)</f>
        <v>2090.2085064139428</v>
      </c>
      <c r="O54" s="175">
        <f>VLOOKUP(A54,LTM!B:P,15,FALSE)</f>
        <v>1297.5</v>
      </c>
      <c r="P54" s="181">
        <f t="shared" si="3"/>
        <v>2712045.5370720909</v>
      </c>
    </row>
    <row r="55" spans="1:16">
      <c r="A55" s="13" t="s">
        <v>108</v>
      </c>
      <c r="B55" s="13" t="s">
        <v>104</v>
      </c>
      <c r="C55" s="13" t="s">
        <v>131</v>
      </c>
      <c r="D55" s="180">
        <f>VLOOKUP(A55,'FY21 Census Grant and Base Amt'!A:R,18,FALSE)</f>
        <v>2023112.5070024997</v>
      </c>
      <c r="E55" s="181">
        <f>VLOOKUP(A55,'FY22-25 Base Amt'!A:I,6,FALSE)</f>
        <v>1790.254734904154</v>
      </c>
      <c r="F55" s="175">
        <f>VLOOKUP(A55,LTM!B:P,12,FALSE)</f>
        <v>1126.2699999999998</v>
      </c>
      <c r="G55" s="180">
        <f>F55*E55</f>
        <v>2016310.200280501</v>
      </c>
      <c r="H55" s="181">
        <f>VLOOKUP(A55,'FY22-25 Base Amt'!A:I,7,FALSE)</f>
        <v>1890.239325407417</v>
      </c>
      <c r="I55" s="175">
        <f>VLOOKUP(A55,LTM!B:P,13,FALSE)</f>
        <v>1012.2900000000003</v>
      </c>
      <c r="J55" s="180">
        <f t="shared" si="1"/>
        <v>1913470.3667166748</v>
      </c>
      <c r="K55" s="181">
        <f>VLOOKUP(A55,'FY22-25 Base Amt'!A:I,8,FALSE)</f>
        <v>1990.22391591068</v>
      </c>
      <c r="L55" s="175">
        <f>VLOOKUP(A55,LTM!B:P,14,FALSE)</f>
        <v>900.60666666666714</v>
      </c>
      <c r="M55" s="181">
        <f t="shared" si="2"/>
        <v>1792408.9268285988</v>
      </c>
      <c r="N55" s="181">
        <f>VLOOKUP(A55,'FY22-25 Base Amt'!A:I,9,FALSE)</f>
        <v>2090.2085064139428</v>
      </c>
      <c r="O55" s="175">
        <f>VLOOKUP(A55,LTM!B:P,15,FALSE)</f>
        <v>797.33333333333394</v>
      </c>
      <c r="P55" s="181">
        <f t="shared" si="3"/>
        <v>1666592.9157807184</v>
      </c>
    </row>
    <row r="56" spans="1:16">
      <c r="D56" s="182"/>
      <c r="E56" s="181"/>
      <c r="F56" s="175"/>
      <c r="G56" s="182"/>
      <c r="H56" s="181"/>
      <c r="I56" s="175"/>
      <c r="J56" s="182"/>
      <c r="K56" s="181"/>
      <c r="L56" s="175"/>
      <c r="M56" s="181"/>
      <c r="N56" s="181"/>
      <c r="O56" s="175"/>
      <c r="P56" s="181"/>
    </row>
    <row r="57" spans="1:16">
      <c r="C57" t="s">
        <v>1491</v>
      </c>
      <c r="D57" s="180">
        <f>SUM(D4:D56)</f>
        <v>172796024.55080843</v>
      </c>
      <c r="E57" s="181"/>
      <c r="F57" s="175">
        <f>SUM(F4:F56)</f>
        <v>86327.026666666687</v>
      </c>
      <c r="G57" s="180">
        <f t="shared" ref="G57:P57" si="5">SUM(G4:G56)</f>
        <v>173155844.26340619</v>
      </c>
      <c r="H57" s="181"/>
      <c r="I57" s="175">
        <f>SUM(I4:I56)</f>
        <v>85272.950000000041</v>
      </c>
      <c r="J57" s="180">
        <f t="shared" si="5"/>
        <v>173445719.82647893</v>
      </c>
      <c r="K57" s="181"/>
      <c r="L57" s="175">
        <f>SUM(L4:L56)</f>
        <v>84312.029999999984</v>
      </c>
      <c r="M57" s="181">
        <f t="shared" si="5"/>
        <v>173863540.56423497</v>
      </c>
      <c r="N57" s="181"/>
      <c r="O57" s="175">
        <f t="shared" si="5"/>
        <v>83512.863333333356</v>
      </c>
      <c r="P57" s="181">
        <f t="shared" si="5"/>
        <v>174559297.3343184</v>
      </c>
    </row>
    <row r="58" spans="1:16">
      <c r="D58" s="11"/>
      <c r="G58" s="11"/>
      <c r="J58" s="11"/>
    </row>
    <row r="59" spans="1:16">
      <c r="D59" s="11"/>
      <c r="G59" s="11"/>
      <c r="J59" s="11"/>
    </row>
    <row r="60" spans="1:16">
      <c r="D60" s="11"/>
      <c r="G60" s="11"/>
      <c r="J60" s="11"/>
    </row>
    <row r="61" spans="1:16">
      <c r="D61" s="11"/>
      <c r="G61" s="11"/>
      <c r="J61" s="11"/>
    </row>
    <row r="62" spans="1:16">
      <c r="D62" s="11"/>
      <c r="G62" s="11"/>
      <c r="J62" s="11"/>
    </row>
    <row r="63" spans="1:16">
      <c r="D63" s="11"/>
      <c r="G63" s="11"/>
      <c r="J63" s="11"/>
    </row>
    <row r="64" spans="1:16">
      <c r="D64" s="11"/>
      <c r="G64" s="11"/>
      <c r="J64" s="11"/>
    </row>
    <row r="65" spans="4:10">
      <c r="D65" s="11"/>
      <c r="G65" s="11"/>
      <c r="J65" s="11"/>
    </row>
    <row r="66" spans="4:10">
      <c r="D66" s="11"/>
      <c r="G66" s="11"/>
      <c r="J66" s="11"/>
    </row>
    <row r="67" spans="4:10">
      <c r="D67" s="11"/>
      <c r="G67" s="11"/>
      <c r="J67" s="11"/>
    </row>
    <row r="68" spans="4:10">
      <c r="D68" s="11"/>
      <c r="G68" s="11"/>
      <c r="J68" s="11"/>
    </row>
    <row r="69" spans="4:10">
      <c r="D69" s="11"/>
      <c r="G69" s="11"/>
      <c r="J69" s="11"/>
    </row>
    <row r="70" spans="4:10">
      <c r="D70" s="11"/>
      <c r="G70" s="11"/>
      <c r="J70" s="11"/>
    </row>
    <row r="71" spans="4:10">
      <c r="D71" s="11"/>
      <c r="G71" s="11"/>
      <c r="J71" s="11"/>
    </row>
    <row r="72" spans="4:10">
      <c r="D72" s="11"/>
      <c r="G72" s="11"/>
      <c r="J72" s="11"/>
    </row>
    <row r="73" spans="4:10">
      <c r="D73" s="11"/>
      <c r="G73" s="11"/>
      <c r="J73" s="11"/>
    </row>
    <row r="74" spans="4:10">
      <c r="D74" s="11"/>
      <c r="G74" s="11"/>
      <c r="J74" s="11"/>
    </row>
    <row r="75" spans="4:10">
      <c r="D75" s="11"/>
      <c r="G75" s="11"/>
      <c r="J75" s="11"/>
    </row>
    <row r="76" spans="4:10">
      <c r="D76" s="11"/>
      <c r="G76" s="11"/>
      <c r="J76" s="11"/>
    </row>
    <row r="77" spans="4:10">
      <c r="D77" s="11"/>
      <c r="G77" s="11"/>
      <c r="J77" s="11"/>
    </row>
    <row r="78" spans="4:10">
      <c r="D78" s="11"/>
      <c r="G78" s="11"/>
      <c r="J78" s="11"/>
    </row>
    <row r="79" spans="4:10">
      <c r="D79" s="11"/>
      <c r="G79" s="11"/>
      <c r="J79" s="11"/>
    </row>
    <row r="80" spans="4:10">
      <c r="D80" s="11"/>
      <c r="G80" s="11"/>
      <c r="J80" s="11"/>
    </row>
    <row r="81" spans="4:10">
      <c r="D81" s="11"/>
      <c r="G81" s="11"/>
      <c r="J81" s="11"/>
    </row>
    <row r="82" spans="4:10">
      <c r="D82" s="11"/>
      <c r="G82" s="11"/>
      <c r="J82" s="11"/>
    </row>
    <row r="83" spans="4:10">
      <c r="D83" s="11"/>
      <c r="G83" s="11"/>
      <c r="J83" s="11"/>
    </row>
    <row r="84" spans="4:10">
      <c r="D84" s="11"/>
      <c r="G84" s="11"/>
      <c r="J84" s="11"/>
    </row>
    <row r="85" spans="4:10">
      <c r="D85" s="11"/>
      <c r="G85" s="11"/>
      <c r="J85" s="11"/>
    </row>
    <row r="86" spans="4:10">
      <c r="D86" s="11"/>
      <c r="G86" s="11"/>
      <c r="J86" s="11"/>
    </row>
    <row r="87" spans="4:10">
      <c r="D87" s="11"/>
      <c r="G87" s="11"/>
      <c r="J87" s="11"/>
    </row>
    <row r="88" spans="4:10">
      <c r="D88" s="11"/>
      <c r="G88" s="11"/>
      <c r="J88" s="11"/>
    </row>
    <row r="89" spans="4:10">
      <c r="D89" s="11"/>
      <c r="G89" s="11"/>
      <c r="J89" s="11"/>
    </row>
    <row r="90" spans="4:10">
      <c r="D90" s="11"/>
      <c r="G90" s="11"/>
      <c r="J90" s="11"/>
    </row>
    <row r="91" spans="4:10">
      <c r="D91" s="11"/>
      <c r="G91" s="11"/>
      <c r="J91" s="11"/>
    </row>
  </sheetData>
  <printOptions gridLines="1"/>
  <pageMargins left="0.25" right="0.25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201"/>
  <sheetViews>
    <sheetView zoomScaleNormal="100" workbookViewId="0">
      <selection activeCell="I2" sqref="I2"/>
    </sheetView>
  </sheetViews>
  <sheetFormatPr defaultRowHeight="15" outlineLevelCol="1"/>
  <cols>
    <col min="1" max="1" width="38.28515625" customWidth="1"/>
    <col min="2" max="2" width="17.5703125" customWidth="1"/>
    <col min="3" max="3" width="15" customWidth="1" outlineLevel="1"/>
    <col min="4" max="4" width="12.85546875" customWidth="1" outlineLevel="1"/>
    <col min="5" max="5" width="11.85546875" customWidth="1" outlineLevel="1"/>
    <col min="6" max="6" width="9.85546875" customWidth="1" outlineLevel="1"/>
    <col min="7" max="7" width="16.42578125" style="5" customWidth="1" outlineLevel="1"/>
    <col min="8" max="8" width="16" customWidth="1" outlineLevel="1"/>
    <col min="9" max="9" width="10.42578125" customWidth="1" outlineLevel="1"/>
    <col min="10" max="10" width="20.85546875" customWidth="1"/>
  </cols>
  <sheetData>
    <row r="1" spans="1:11" s="7" customFormat="1">
      <c r="A1" s="7" t="s">
        <v>134</v>
      </c>
      <c r="G1" s="5"/>
    </row>
    <row r="2" spans="1:11" s="7" customFormat="1" ht="56.4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</row>
    <row r="3" spans="1:11" s="7" customFormat="1" ht="15.75" thickBot="1">
      <c r="A3" s="12" t="s">
        <v>135</v>
      </c>
      <c r="G3" s="5"/>
    </row>
    <row r="4" spans="1:11" ht="16.5" thickTop="1" thickBot="1">
      <c r="A4" s="186" t="s">
        <v>5</v>
      </c>
      <c r="C4" t="s">
        <v>98</v>
      </c>
      <c r="E4" s="3" t="s">
        <v>98</v>
      </c>
    </row>
    <row r="5" spans="1:11" s="7" customFormat="1" ht="15.75" thickTop="1">
      <c r="A5" s="4"/>
      <c r="E5" s="3"/>
      <c r="G5" s="5"/>
    </row>
    <row r="6" spans="1:11" s="7" customFormat="1" ht="15.75" thickBot="1">
      <c r="A6" s="12" t="s">
        <v>146</v>
      </c>
      <c r="E6" s="3"/>
      <c r="G6" s="5"/>
    </row>
    <row r="7" spans="1:11" s="7" customFormat="1" ht="16.5" thickTop="1" thickBot="1">
      <c r="A7" s="187">
        <v>2024</v>
      </c>
      <c r="E7" s="3"/>
      <c r="G7" s="5"/>
    </row>
    <row r="8" spans="1:11" ht="46.5" thickTop="1" thickBot="1">
      <c r="A8" s="4"/>
      <c r="B8" s="194" t="s">
        <v>136</v>
      </c>
      <c r="C8" s="192" t="s">
        <v>147</v>
      </c>
      <c r="D8" s="192" t="s">
        <v>139</v>
      </c>
      <c r="E8" s="191" t="s">
        <v>132</v>
      </c>
      <c r="F8" s="192" t="s">
        <v>112</v>
      </c>
      <c r="G8" s="193" t="s">
        <v>111</v>
      </c>
      <c r="H8" s="192" t="s">
        <v>140</v>
      </c>
      <c r="I8" s="191" t="s">
        <v>138</v>
      </c>
      <c r="J8" s="190" t="s">
        <v>137</v>
      </c>
    </row>
    <row r="9" spans="1:11" ht="16.5" thickTop="1" thickBot="1">
      <c r="A9" t="str">
        <f t="shared" ref="A9:A40" si="0">$A$4</f>
        <v>Addison Central</v>
      </c>
      <c r="B9" s="188"/>
      <c r="C9" s="178">
        <f>VLOOKUP($A$7,'Extraordinary Thresholds'!$A$3:$B$7,2,FALSE)</f>
        <v>68017.008088770483</v>
      </c>
      <c r="D9" s="178">
        <f>IF(TRIM(B9)="",0,IF((B9-C9)&gt;0,B9-C9,0))</f>
        <v>0</v>
      </c>
      <c r="E9" s="179">
        <f>D9*0.95</f>
        <v>0</v>
      </c>
      <c r="F9" s="178">
        <f t="shared" ref="F9:F40" si="1">IF(D9&gt;0,C9,0)</f>
        <v>0</v>
      </c>
      <c r="G9" s="178">
        <f>IF(D9&gt;0,IF($A$7=2021,VLOOKUP($A$4,'FY22-25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" s="178">
        <f t="shared" ref="H9:H40" si="2">IF(D9&gt;0,(F9-G9)*0.6,0)</f>
        <v>0</v>
      </c>
      <c r="I9" s="178">
        <f t="shared" ref="I9:I40" si="3">IF(D9&gt;0,IF(H9&gt;D9,D9,H9),0)</f>
        <v>0</v>
      </c>
      <c r="J9" s="178">
        <f t="shared" ref="J9:J40" si="4">E9+I9</f>
        <v>0</v>
      </c>
      <c r="K9" t="s">
        <v>98</v>
      </c>
    </row>
    <row r="10" spans="1:11" ht="16.5" thickTop="1" thickBot="1">
      <c r="A10" s="7" t="str">
        <f t="shared" si="0"/>
        <v>Addison Central</v>
      </c>
      <c r="B10" s="188"/>
      <c r="C10" s="178">
        <f>VLOOKUP($A$7,'Extraordinary Thresholds'!$A$3:$B$7,2,FALSE)</f>
        <v>68017.008088770483</v>
      </c>
      <c r="D10" s="178">
        <f t="shared" ref="D10:D73" si="5">IF(TRIM(B10)="",0,IF((B10-C10)&gt;0,B10-C10,0))</f>
        <v>0</v>
      </c>
      <c r="E10" s="179">
        <f t="shared" ref="E10:E73" si="6">D10*0.95</f>
        <v>0</v>
      </c>
      <c r="F10" s="178">
        <f t="shared" si="1"/>
        <v>0</v>
      </c>
      <c r="G10" s="178">
        <f>IF(D10&gt;0,IF($A$7=2021,VLOOKUP($A$4,'FY22-25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" s="178">
        <f t="shared" si="2"/>
        <v>0</v>
      </c>
      <c r="I10" s="178">
        <f t="shared" si="3"/>
        <v>0</v>
      </c>
      <c r="J10" s="178">
        <f t="shared" si="4"/>
        <v>0</v>
      </c>
    </row>
    <row r="11" spans="1:11" ht="16.5" thickTop="1" thickBot="1">
      <c r="A11" s="7" t="str">
        <f t="shared" si="0"/>
        <v>Addison Central</v>
      </c>
      <c r="B11" s="188"/>
      <c r="C11" s="178">
        <f>VLOOKUP($A$7,'Extraordinary Thresholds'!$A$3:$B$7,2,FALSE)</f>
        <v>68017.008088770483</v>
      </c>
      <c r="D11" s="178">
        <f t="shared" si="5"/>
        <v>0</v>
      </c>
      <c r="E11" s="179">
        <f t="shared" si="6"/>
        <v>0</v>
      </c>
      <c r="F11" s="178">
        <f t="shared" si="1"/>
        <v>0</v>
      </c>
      <c r="G11" s="178">
        <f>IF(D11&gt;0,IF($A$7=2021,VLOOKUP($A$4,'FY22-25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" s="178">
        <f t="shared" si="2"/>
        <v>0</v>
      </c>
      <c r="I11" s="178">
        <f t="shared" si="3"/>
        <v>0</v>
      </c>
      <c r="J11" s="178">
        <f t="shared" si="4"/>
        <v>0</v>
      </c>
    </row>
    <row r="12" spans="1:11" ht="16.5" thickTop="1" thickBot="1">
      <c r="A12" s="7" t="str">
        <f t="shared" si="0"/>
        <v>Addison Central</v>
      </c>
      <c r="B12" s="188"/>
      <c r="C12" s="178">
        <f>VLOOKUP($A$7,'Extraordinary Thresholds'!$A$3:$B$7,2,FALSE)</f>
        <v>68017.008088770483</v>
      </c>
      <c r="D12" s="178">
        <f t="shared" si="5"/>
        <v>0</v>
      </c>
      <c r="E12" s="179">
        <f t="shared" si="6"/>
        <v>0</v>
      </c>
      <c r="F12" s="178">
        <f t="shared" si="1"/>
        <v>0</v>
      </c>
      <c r="G12" s="178">
        <f>IF(D12&gt;0,IF($A$7=2021,VLOOKUP($A$4,'FY22-25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" s="178">
        <f t="shared" si="2"/>
        <v>0</v>
      </c>
      <c r="I12" s="178">
        <f t="shared" si="3"/>
        <v>0</v>
      </c>
      <c r="J12" s="178">
        <f t="shared" si="4"/>
        <v>0</v>
      </c>
    </row>
    <row r="13" spans="1:11" ht="16.5" thickTop="1" thickBot="1">
      <c r="A13" s="7" t="str">
        <f t="shared" si="0"/>
        <v>Addison Central</v>
      </c>
      <c r="B13" s="188"/>
      <c r="C13" s="178">
        <f>VLOOKUP($A$7,'Extraordinary Thresholds'!$A$3:$B$7,2,FALSE)</f>
        <v>68017.008088770483</v>
      </c>
      <c r="D13" s="178">
        <f t="shared" si="5"/>
        <v>0</v>
      </c>
      <c r="E13" s="179">
        <f t="shared" si="6"/>
        <v>0</v>
      </c>
      <c r="F13" s="178">
        <f t="shared" si="1"/>
        <v>0</v>
      </c>
      <c r="G13" s="178">
        <f>IF(D13&gt;0,IF($A$7=2021,VLOOKUP($A$4,'FY22-25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" s="178">
        <f t="shared" si="2"/>
        <v>0</v>
      </c>
      <c r="I13" s="178">
        <f t="shared" si="3"/>
        <v>0</v>
      </c>
      <c r="J13" s="178">
        <f t="shared" si="4"/>
        <v>0</v>
      </c>
    </row>
    <row r="14" spans="1:11" ht="16.5" thickTop="1" thickBot="1">
      <c r="A14" s="7" t="str">
        <f t="shared" si="0"/>
        <v>Addison Central</v>
      </c>
      <c r="B14" s="188"/>
      <c r="C14" s="178">
        <f>VLOOKUP($A$7,'Extraordinary Thresholds'!$A$3:$B$7,2,FALSE)</f>
        <v>68017.008088770483</v>
      </c>
      <c r="D14" s="178">
        <f t="shared" si="5"/>
        <v>0</v>
      </c>
      <c r="E14" s="179">
        <f t="shared" si="6"/>
        <v>0</v>
      </c>
      <c r="F14" s="178">
        <f t="shared" si="1"/>
        <v>0</v>
      </c>
      <c r="G14" s="178">
        <f>IF(D14&gt;0,IF($A$7=2021,VLOOKUP($A$4,'FY22-25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" s="178">
        <f t="shared" si="2"/>
        <v>0</v>
      </c>
      <c r="I14" s="178">
        <f t="shared" si="3"/>
        <v>0</v>
      </c>
      <c r="J14" s="178">
        <f t="shared" si="4"/>
        <v>0</v>
      </c>
    </row>
    <row r="15" spans="1:11" ht="16.5" thickTop="1" thickBot="1">
      <c r="A15" s="7" t="str">
        <f t="shared" si="0"/>
        <v>Addison Central</v>
      </c>
      <c r="B15" s="188"/>
      <c r="C15" s="178">
        <f>VLOOKUP($A$7,'Extraordinary Thresholds'!$A$3:$B$7,2,FALSE)</f>
        <v>68017.008088770483</v>
      </c>
      <c r="D15" s="178">
        <f t="shared" si="5"/>
        <v>0</v>
      </c>
      <c r="E15" s="179">
        <f t="shared" si="6"/>
        <v>0</v>
      </c>
      <c r="F15" s="178">
        <f t="shared" si="1"/>
        <v>0</v>
      </c>
      <c r="G15" s="178">
        <f>IF(D15&gt;0,IF($A$7=2021,VLOOKUP($A$4,'FY22-25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" s="178">
        <f t="shared" si="2"/>
        <v>0</v>
      </c>
      <c r="I15" s="178">
        <f t="shared" si="3"/>
        <v>0</v>
      </c>
      <c r="J15" s="178">
        <f t="shared" si="4"/>
        <v>0</v>
      </c>
    </row>
    <row r="16" spans="1:11" ht="16.5" thickTop="1" thickBot="1">
      <c r="A16" s="7" t="str">
        <f t="shared" si="0"/>
        <v>Addison Central</v>
      </c>
      <c r="B16" s="188"/>
      <c r="C16" s="178">
        <f>VLOOKUP($A$7,'Extraordinary Thresholds'!$A$3:$B$7,2,FALSE)</f>
        <v>68017.008088770483</v>
      </c>
      <c r="D16" s="178">
        <f t="shared" si="5"/>
        <v>0</v>
      </c>
      <c r="E16" s="179">
        <f t="shared" si="6"/>
        <v>0</v>
      </c>
      <c r="F16" s="178">
        <f t="shared" si="1"/>
        <v>0</v>
      </c>
      <c r="G16" s="178">
        <f>IF(D16&gt;0,IF($A$7=2021,VLOOKUP($A$4,'FY22-25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" s="178">
        <f t="shared" si="2"/>
        <v>0</v>
      </c>
      <c r="I16" s="178">
        <f t="shared" si="3"/>
        <v>0</v>
      </c>
      <c r="J16" s="178">
        <f t="shared" si="4"/>
        <v>0</v>
      </c>
    </row>
    <row r="17" spans="1:10" ht="16.5" thickTop="1" thickBot="1">
      <c r="A17" s="7" t="str">
        <f t="shared" si="0"/>
        <v>Addison Central</v>
      </c>
      <c r="B17" s="188"/>
      <c r="C17" s="178">
        <f>VLOOKUP($A$7,'Extraordinary Thresholds'!$A$3:$B$7,2,FALSE)</f>
        <v>68017.008088770483</v>
      </c>
      <c r="D17" s="178">
        <f t="shared" si="5"/>
        <v>0</v>
      </c>
      <c r="E17" s="179">
        <f t="shared" si="6"/>
        <v>0</v>
      </c>
      <c r="F17" s="178">
        <f t="shared" si="1"/>
        <v>0</v>
      </c>
      <c r="G17" s="178">
        <f>IF(D17&gt;0,IF($A$7=2021,VLOOKUP($A$4,'FY22-25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" s="178">
        <f t="shared" si="2"/>
        <v>0</v>
      </c>
      <c r="I17" s="178">
        <f t="shared" si="3"/>
        <v>0</v>
      </c>
      <c r="J17" s="178">
        <f t="shared" si="4"/>
        <v>0</v>
      </c>
    </row>
    <row r="18" spans="1:10" ht="16.5" thickTop="1" thickBot="1">
      <c r="A18" s="7" t="str">
        <f t="shared" si="0"/>
        <v>Addison Central</v>
      </c>
      <c r="B18" s="188"/>
      <c r="C18" s="178">
        <f>VLOOKUP($A$7,'Extraordinary Thresholds'!$A$3:$B$7,2,FALSE)</f>
        <v>68017.008088770483</v>
      </c>
      <c r="D18" s="178">
        <f t="shared" si="5"/>
        <v>0</v>
      </c>
      <c r="E18" s="179">
        <f t="shared" si="6"/>
        <v>0</v>
      </c>
      <c r="F18" s="178">
        <f t="shared" si="1"/>
        <v>0</v>
      </c>
      <c r="G18" s="178">
        <f>IF(D18&gt;0,IF($A$7=2021,VLOOKUP($A$4,'FY22-25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" s="178">
        <f t="shared" si="2"/>
        <v>0</v>
      </c>
      <c r="I18" s="178">
        <f t="shared" si="3"/>
        <v>0</v>
      </c>
      <c r="J18" s="178">
        <f t="shared" si="4"/>
        <v>0</v>
      </c>
    </row>
    <row r="19" spans="1:10" ht="16.5" thickTop="1" thickBot="1">
      <c r="A19" s="7" t="str">
        <f t="shared" si="0"/>
        <v>Addison Central</v>
      </c>
      <c r="B19" s="188"/>
      <c r="C19" s="178">
        <f>VLOOKUP($A$7,'Extraordinary Thresholds'!$A$3:$B$7,2,FALSE)</f>
        <v>68017.008088770483</v>
      </c>
      <c r="D19" s="178">
        <f t="shared" si="5"/>
        <v>0</v>
      </c>
      <c r="E19" s="179">
        <f t="shared" si="6"/>
        <v>0</v>
      </c>
      <c r="F19" s="178">
        <f t="shared" si="1"/>
        <v>0</v>
      </c>
      <c r="G19" s="178">
        <f>IF(D19&gt;0,IF($A$7=2021,VLOOKUP($A$4,'FY22-25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" s="178">
        <f t="shared" si="2"/>
        <v>0</v>
      </c>
      <c r="I19" s="178">
        <f t="shared" si="3"/>
        <v>0</v>
      </c>
      <c r="J19" s="178">
        <f t="shared" si="4"/>
        <v>0</v>
      </c>
    </row>
    <row r="20" spans="1:10" ht="16.5" thickTop="1" thickBot="1">
      <c r="A20" s="7" t="str">
        <f t="shared" si="0"/>
        <v>Addison Central</v>
      </c>
      <c r="B20" s="188"/>
      <c r="C20" s="178">
        <f>VLOOKUP($A$7,'Extraordinary Thresholds'!$A$3:$B$7,2,FALSE)</f>
        <v>68017.008088770483</v>
      </c>
      <c r="D20" s="178">
        <f t="shared" si="5"/>
        <v>0</v>
      </c>
      <c r="E20" s="179">
        <f t="shared" si="6"/>
        <v>0</v>
      </c>
      <c r="F20" s="178">
        <f t="shared" si="1"/>
        <v>0</v>
      </c>
      <c r="G20" s="178">
        <f>IF(D20&gt;0,IF($A$7=2021,VLOOKUP($A$4,'FY22-25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0" s="178">
        <f t="shared" si="2"/>
        <v>0</v>
      </c>
      <c r="I20" s="178">
        <f t="shared" si="3"/>
        <v>0</v>
      </c>
      <c r="J20" s="178">
        <f t="shared" si="4"/>
        <v>0</v>
      </c>
    </row>
    <row r="21" spans="1:10" ht="16.5" thickTop="1" thickBot="1">
      <c r="A21" s="7" t="str">
        <f t="shared" si="0"/>
        <v>Addison Central</v>
      </c>
      <c r="B21" s="188"/>
      <c r="C21" s="178">
        <f>VLOOKUP($A$7,'Extraordinary Thresholds'!$A$3:$B$7,2,FALSE)</f>
        <v>68017.008088770483</v>
      </c>
      <c r="D21" s="178">
        <f t="shared" si="5"/>
        <v>0</v>
      </c>
      <c r="E21" s="179">
        <f t="shared" si="6"/>
        <v>0</v>
      </c>
      <c r="F21" s="178">
        <f t="shared" si="1"/>
        <v>0</v>
      </c>
      <c r="G21" s="178">
        <f>IF(D21&gt;0,IF($A$7=2021,VLOOKUP($A$4,'FY22-25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1" s="178">
        <f t="shared" si="2"/>
        <v>0</v>
      </c>
      <c r="I21" s="178">
        <f t="shared" si="3"/>
        <v>0</v>
      </c>
      <c r="J21" s="178">
        <f t="shared" si="4"/>
        <v>0</v>
      </c>
    </row>
    <row r="22" spans="1:10" ht="16.5" thickTop="1" thickBot="1">
      <c r="A22" s="7" t="str">
        <f t="shared" si="0"/>
        <v>Addison Central</v>
      </c>
      <c r="B22" s="188"/>
      <c r="C22" s="178">
        <f>VLOOKUP($A$7,'Extraordinary Thresholds'!$A$3:$B$7,2,FALSE)</f>
        <v>68017.008088770483</v>
      </c>
      <c r="D22" s="178">
        <f t="shared" si="5"/>
        <v>0</v>
      </c>
      <c r="E22" s="179">
        <f t="shared" si="6"/>
        <v>0</v>
      </c>
      <c r="F22" s="178">
        <f t="shared" si="1"/>
        <v>0</v>
      </c>
      <c r="G22" s="178">
        <f>IF(D22&gt;0,IF($A$7=2021,VLOOKUP($A$4,'FY22-25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2" s="178">
        <f t="shared" si="2"/>
        <v>0</v>
      </c>
      <c r="I22" s="178">
        <f t="shared" si="3"/>
        <v>0</v>
      </c>
      <c r="J22" s="178">
        <f t="shared" si="4"/>
        <v>0</v>
      </c>
    </row>
    <row r="23" spans="1:10" ht="16.5" thickTop="1" thickBot="1">
      <c r="A23" s="7" t="str">
        <f t="shared" si="0"/>
        <v>Addison Central</v>
      </c>
      <c r="B23" s="188"/>
      <c r="C23" s="178">
        <f>VLOOKUP($A$7,'Extraordinary Thresholds'!$A$3:$B$7,2,FALSE)</f>
        <v>68017.008088770483</v>
      </c>
      <c r="D23" s="178">
        <f t="shared" si="5"/>
        <v>0</v>
      </c>
      <c r="E23" s="179">
        <f t="shared" si="6"/>
        <v>0</v>
      </c>
      <c r="F23" s="178">
        <f t="shared" si="1"/>
        <v>0</v>
      </c>
      <c r="G23" s="178">
        <f>IF(D23&gt;0,IF($A$7=2021,VLOOKUP($A$4,'FY22-25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3" s="178">
        <f t="shared" si="2"/>
        <v>0</v>
      </c>
      <c r="I23" s="178">
        <f t="shared" si="3"/>
        <v>0</v>
      </c>
      <c r="J23" s="178">
        <f t="shared" si="4"/>
        <v>0</v>
      </c>
    </row>
    <row r="24" spans="1:10" ht="16.5" thickTop="1" thickBot="1">
      <c r="A24" s="7" t="str">
        <f t="shared" si="0"/>
        <v>Addison Central</v>
      </c>
      <c r="B24" s="188"/>
      <c r="C24" s="178">
        <f>VLOOKUP($A$7,'Extraordinary Thresholds'!$A$3:$B$7,2,FALSE)</f>
        <v>68017.008088770483</v>
      </c>
      <c r="D24" s="178">
        <f t="shared" si="5"/>
        <v>0</v>
      </c>
      <c r="E24" s="179">
        <f t="shared" si="6"/>
        <v>0</v>
      </c>
      <c r="F24" s="178">
        <f t="shared" si="1"/>
        <v>0</v>
      </c>
      <c r="G24" s="178">
        <f>IF(D24&gt;0,IF($A$7=2021,VLOOKUP($A$4,'FY22-25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4" s="178">
        <f t="shared" si="2"/>
        <v>0</v>
      </c>
      <c r="I24" s="178">
        <f t="shared" si="3"/>
        <v>0</v>
      </c>
      <c r="J24" s="178">
        <f t="shared" si="4"/>
        <v>0</v>
      </c>
    </row>
    <row r="25" spans="1:10" ht="16.5" thickTop="1" thickBot="1">
      <c r="A25" s="7" t="str">
        <f t="shared" si="0"/>
        <v>Addison Central</v>
      </c>
      <c r="B25" s="188"/>
      <c r="C25" s="178">
        <f>VLOOKUP($A$7,'Extraordinary Thresholds'!$A$3:$B$7,2,FALSE)</f>
        <v>68017.008088770483</v>
      </c>
      <c r="D25" s="178">
        <f t="shared" si="5"/>
        <v>0</v>
      </c>
      <c r="E25" s="179">
        <f t="shared" si="6"/>
        <v>0</v>
      </c>
      <c r="F25" s="178">
        <f t="shared" si="1"/>
        <v>0</v>
      </c>
      <c r="G25" s="178">
        <f>IF(D25&gt;0,IF($A$7=2021,VLOOKUP($A$4,'FY22-25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5" s="178">
        <f t="shared" si="2"/>
        <v>0</v>
      </c>
      <c r="I25" s="178">
        <f t="shared" si="3"/>
        <v>0</v>
      </c>
      <c r="J25" s="178">
        <f t="shared" si="4"/>
        <v>0</v>
      </c>
    </row>
    <row r="26" spans="1:10" ht="16.5" thickTop="1" thickBot="1">
      <c r="A26" s="7" t="str">
        <f t="shared" si="0"/>
        <v>Addison Central</v>
      </c>
      <c r="B26" s="188"/>
      <c r="C26" s="178">
        <f>VLOOKUP($A$7,'Extraordinary Thresholds'!$A$3:$B$7,2,FALSE)</f>
        <v>68017.008088770483</v>
      </c>
      <c r="D26" s="178">
        <f t="shared" si="5"/>
        <v>0</v>
      </c>
      <c r="E26" s="179">
        <f t="shared" si="6"/>
        <v>0</v>
      </c>
      <c r="F26" s="178">
        <f t="shared" si="1"/>
        <v>0</v>
      </c>
      <c r="G26" s="178">
        <f>IF(D26&gt;0,IF($A$7=2021,VLOOKUP($A$4,'FY22-25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6" s="178">
        <f t="shared" si="2"/>
        <v>0</v>
      </c>
      <c r="I26" s="178">
        <f t="shared" si="3"/>
        <v>0</v>
      </c>
      <c r="J26" s="178">
        <f t="shared" si="4"/>
        <v>0</v>
      </c>
    </row>
    <row r="27" spans="1:10" ht="16.5" thickTop="1" thickBot="1">
      <c r="A27" s="7" t="str">
        <f t="shared" si="0"/>
        <v>Addison Central</v>
      </c>
      <c r="B27" s="188"/>
      <c r="C27" s="178">
        <f>VLOOKUP($A$7,'Extraordinary Thresholds'!$A$3:$B$7,2,FALSE)</f>
        <v>68017.008088770483</v>
      </c>
      <c r="D27" s="178">
        <f t="shared" si="5"/>
        <v>0</v>
      </c>
      <c r="E27" s="179">
        <f t="shared" si="6"/>
        <v>0</v>
      </c>
      <c r="F27" s="178">
        <f t="shared" si="1"/>
        <v>0</v>
      </c>
      <c r="G27" s="178">
        <f>IF(D27&gt;0,IF($A$7=2021,VLOOKUP($A$4,'FY22-25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7" s="178">
        <f t="shared" si="2"/>
        <v>0</v>
      </c>
      <c r="I27" s="178">
        <f t="shared" si="3"/>
        <v>0</v>
      </c>
      <c r="J27" s="178">
        <f t="shared" si="4"/>
        <v>0</v>
      </c>
    </row>
    <row r="28" spans="1:10" ht="16.5" thickTop="1" thickBot="1">
      <c r="A28" s="7" t="str">
        <f t="shared" si="0"/>
        <v>Addison Central</v>
      </c>
      <c r="B28" s="188"/>
      <c r="C28" s="178">
        <f>VLOOKUP($A$7,'Extraordinary Thresholds'!$A$3:$B$7,2,FALSE)</f>
        <v>68017.008088770483</v>
      </c>
      <c r="D28" s="178">
        <f t="shared" si="5"/>
        <v>0</v>
      </c>
      <c r="E28" s="179">
        <f t="shared" si="6"/>
        <v>0</v>
      </c>
      <c r="F28" s="178">
        <f t="shared" si="1"/>
        <v>0</v>
      </c>
      <c r="G28" s="178">
        <f>IF(D28&gt;0,IF($A$7=2021,VLOOKUP($A$4,'FY22-25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8" s="178">
        <f t="shared" si="2"/>
        <v>0</v>
      </c>
      <c r="I28" s="178">
        <f t="shared" si="3"/>
        <v>0</v>
      </c>
      <c r="J28" s="178">
        <f t="shared" si="4"/>
        <v>0</v>
      </c>
    </row>
    <row r="29" spans="1:10" ht="16.5" thickTop="1" thickBot="1">
      <c r="A29" s="7" t="str">
        <f t="shared" si="0"/>
        <v>Addison Central</v>
      </c>
      <c r="B29" s="188"/>
      <c r="C29" s="178">
        <f>VLOOKUP($A$7,'Extraordinary Thresholds'!$A$3:$B$7,2,FALSE)</f>
        <v>68017.008088770483</v>
      </c>
      <c r="D29" s="178">
        <f t="shared" si="5"/>
        <v>0</v>
      </c>
      <c r="E29" s="179">
        <f t="shared" si="6"/>
        <v>0</v>
      </c>
      <c r="F29" s="178">
        <f t="shared" si="1"/>
        <v>0</v>
      </c>
      <c r="G29" s="178">
        <f>IF(D29&gt;0,IF($A$7=2021,VLOOKUP($A$4,'FY22-25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9" s="178">
        <f t="shared" si="2"/>
        <v>0</v>
      </c>
      <c r="I29" s="178">
        <f t="shared" si="3"/>
        <v>0</v>
      </c>
      <c r="J29" s="178">
        <f t="shared" si="4"/>
        <v>0</v>
      </c>
    </row>
    <row r="30" spans="1:10" ht="16.5" thickTop="1" thickBot="1">
      <c r="A30" s="7" t="str">
        <f t="shared" si="0"/>
        <v>Addison Central</v>
      </c>
      <c r="B30" s="188"/>
      <c r="C30" s="178">
        <f>VLOOKUP($A$7,'Extraordinary Thresholds'!$A$3:$B$7,2,FALSE)</f>
        <v>68017.008088770483</v>
      </c>
      <c r="D30" s="178">
        <f t="shared" si="5"/>
        <v>0</v>
      </c>
      <c r="E30" s="179">
        <f t="shared" si="6"/>
        <v>0</v>
      </c>
      <c r="F30" s="178">
        <f t="shared" si="1"/>
        <v>0</v>
      </c>
      <c r="G30" s="178">
        <f>IF(D30&gt;0,IF($A$7=2021,VLOOKUP($A$4,'FY22-25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0" s="178">
        <f t="shared" si="2"/>
        <v>0</v>
      </c>
      <c r="I30" s="178">
        <f t="shared" si="3"/>
        <v>0</v>
      </c>
      <c r="J30" s="178">
        <f t="shared" si="4"/>
        <v>0</v>
      </c>
    </row>
    <row r="31" spans="1:10" ht="16.5" thickTop="1" thickBot="1">
      <c r="A31" s="7" t="str">
        <f t="shared" si="0"/>
        <v>Addison Central</v>
      </c>
      <c r="B31" s="188"/>
      <c r="C31" s="178">
        <f>VLOOKUP($A$7,'Extraordinary Thresholds'!$A$3:$B$7,2,FALSE)</f>
        <v>68017.008088770483</v>
      </c>
      <c r="D31" s="178">
        <f t="shared" si="5"/>
        <v>0</v>
      </c>
      <c r="E31" s="179">
        <f t="shared" si="6"/>
        <v>0</v>
      </c>
      <c r="F31" s="178">
        <f t="shared" si="1"/>
        <v>0</v>
      </c>
      <c r="G31" s="178">
        <f>IF(D31&gt;0,IF($A$7=2021,VLOOKUP($A$4,'FY22-25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1" s="178">
        <f t="shared" si="2"/>
        <v>0</v>
      </c>
      <c r="I31" s="178">
        <f t="shared" si="3"/>
        <v>0</v>
      </c>
      <c r="J31" s="178">
        <f t="shared" si="4"/>
        <v>0</v>
      </c>
    </row>
    <row r="32" spans="1:10" ht="16.5" thickTop="1" thickBot="1">
      <c r="A32" s="7" t="str">
        <f t="shared" si="0"/>
        <v>Addison Central</v>
      </c>
      <c r="B32" s="188"/>
      <c r="C32" s="178">
        <f>VLOOKUP($A$7,'Extraordinary Thresholds'!$A$3:$B$7,2,FALSE)</f>
        <v>68017.008088770483</v>
      </c>
      <c r="D32" s="178">
        <f t="shared" si="5"/>
        <v>0</v>
      </c>
      <c r="E32" s="179">
        <f t="shared" si="6"/>
        <v>0</v>
      </c>
      <c r="F32" s="178">
        <f t="shared" si="1"/>
        <v>0</v>
      </c>
      <c r="G32" s="178">
        <f>IF(D32&gt;0,IF($A$7=2021,VLOOKUP($A$4,'FY22-25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2" s="178">
        <f t="shared" si="2"/>
        <v>0</v>
      </c>
      <c r="I32" s="178">
        <f t="shared" si="3"/>
        <v>0</v>
      </c>
      <c r="J32" s="178">
        <f t="shared" si="4"/>
        <v>0</v>
      </c>
    </row>
    <row r="33" spans="1:10" ht="16.5" thickTop="1" thickBot="1">
      <c r="A33" s="7" t="str">
        <f t="shared" si="0"/>
        <v>Addison Central</v>
      </c>
      <c r="B33" s="188"/>
      <c r="C33" s="178">
        <f>VLOOKUP($A$7,'Extraordinary Thresholds'!$A$3:$B$7,2,FALSE)</f>
        <v>68017.008088770483</v>
      </c>
      <c r="D33" s="178">
        <f t="shared" si="5"/>
        <v>0</v>
      </c>
      <c r="E33" s="179">
        <f t="shared" si="6"/>
        <v>0</v>
      </c>
      <c r="F33" s="178">
        <f t="shared" si="1"/>
        <v>0</v>
      </c>
      <c r="G33" s="178">
        <f>IF(D33&gt;0,IF($A$7=2021,VLOOKUP($A$4,'FY22-25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3" s="178">
        <f t="shared" si="2"/>
        <v>0</v>
      </c>
      <c r="I33" s="178">
        <f t="shared" si="3"/>
        <v>0</v>
      </c>
      <c r="J33" s="178">
        <f t="shared" si="4"/>
        <v>0</v>
      </c>
    </row>
    <row r="34" spans="1:10" ht="16.5" thickTop="1" thickBot="1">
      <c r="A34" s="7" t="str">
        <f t="shared" si="0"/>
        <v>Addison Central</v>
      </c>
      <c r="B34" s="188"/>
      <c r="C34" s="178">
        <f>VLOOKUP($A$7,'Extraordinary Thresholds'!$A$3:$B$7,2,FALSE)</f>
        <v>68017.008088770483</v>
      </c>
      <c r="D34" s="178">
        <f t="shared" si="5"/>
        <v>0</v>
      </c>
      <c r="E34" s="179">
        <f t="shared" si="6"/>
        <v>0</v>
      </c>
      <c r="F34" s="178">
        <f t="shared" si="1"/>
        <v>0</v>
      </c>
      <c r="G34" s="178">
        <f>IF(D34&gt;0,IF($A$7=2021,VLOOKUP($A$4,'FY22-25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4" s="178">
        <f t="shared" si="2"/>
        <v>0</v>
      </c>
      <c r="I34" s="178">
        <f t="shared" si="3"/>
        <v>0</v>
      </c>
      <c r="J34" s="178">
        <f t="shared" si="4"/>
        <v>0</v>
      </c>
    </row>
    <row r="35" spans="1:10" ht="16.5" thickTop="1" thickBot="1">
      <c r="A35" s="7" t="str">
        <f t="shared" si="0"/>
        <v>Addison Central</v>
      </c>
      <c r="B35" s="188"/>
      <c r="C35" s="178">
        <f>VLOOKUP($A$7,'Extraordinary Thresholds'!$A$3:$B$7,2,FALSE)</f>
        <v>68017.008088770483</v>
      </c>
      <c r="D35" s="178">
        <f t="shared" si="5"/>
        <v>0</v>
      </c>
      <c r="E35" s="179">
        <f t="shared" si="6"/>
        <v>0</v>
      </c>
      <c r="F35" s="178">
        <f t="shared" si="1"/>
        <v>0</v>
      </c>
      <c r="G35" s="178">
        <f>IF(D35&gt;0,IF($A$7=2021,VLOOKUP($A$4,'FY22-25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5" s="178">
        <f t="shared" si="2"/>
        <v>0</v>
      </c>
      <c r="I35" s="178">
        <f t="shared" si="3"/>
        <v>0</v>
      </c>
      <c r="J35" s="178">
        <f t="shared" si="4"/>
        <v>0</v>
      </c>
    </row>
    <row r="36" spans="1:10" ht="16.5" thickTop="1" thickBot="1">
      <c r="A36" s="7" t="str">
        <f t="shared" si="0"/>
        <v>Addison Central</v>
      </c>
      <c r="B36" s="188"/>
      <c r="C36" s="178">
        <f>VLOOKUP($A$7,'Extraordinary Thresholds'!$A$3:$B$7,2,FALSE)</f>
        <v>68017.008088770483</v>
      </c>
      <c r="D36" s="178">
        <f t="shared" si="5"/>
        <v>0</v>
      </c>
      <c r="E36" s="179">
        <f t="shared" si="6"/>
        <v>0</v>
      </c>
      <c r="F36" s="178">
        <f t="shared" si="1"/>
        <v>0</v>
      </c>
      <c r="G36" s="178">
        <f>IF(D36&gt;0,IF($A$7=2021,VLOOKUP($A$4,'FY22-25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6" s="178">
        <f t="shared" si="2"/>
        <v>0</v>
      </c>
      <c r="I36" s="178">
        <f t="shared" si="3"/>
        <v>0</v>
      </c>
      <c r="J36" s="178">
        <f t="shared" si="4"/>
        <v>0</v>
      </c>
    </row>
    <row r="37" spans="1:10" ht="16.5" thickTop="1" thickBot="1">
      <c r="A37" s="7" t="str">
        <f t="shared" si="0"/>
        <v>Addison Central</v>
      </c>
      <c r="B37" s="188"/>
      <c r="C37" s="178">
        <f>VLOOKUP($A$7,'Extraordinary Thresholds'!$A$3:$B$7,2,FALSE)</f>
        <v>68017.008088770483</v>
      </c>
      <c r="D37" s="178">
        <f t="shared" si="5"/>
        <v>0</v>
      </c>
      <c r="E37" s="179">
        <f t="shared" si="6"/>
        <v>0</v>
      </c>
      <c r="F37" s="178">
        <f t="shared" si="1"/>
        <v>0</v>
      </c>
      <c r="G37" s="178">
        <f>IF(D37&gt;0,IF($A$7=2021,VLOOKUP($A$4,'FY22-25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7" s="178">
        <f t="shared" si="2"/>
        <v>0</v>
      </c>
      <c r="I37" s="178">
        <f t="shared" si="3"/>
        <v>0</v>
      </c>
      <c r="J37" s="178">
        <f t="shared" si="4"/>
        <v>0</v>
      </c>
    </row>
    <row r="38" spans="1:10" ht="16.5" thickTop="1" thickBot="1">
      <c r="A38" s="7" t="str">
        <f t="shared" si="0"/>
        <v>Addison Central</v>
      </c>
      <c r="B38" s="188"/>
      <c r="C38" s="178">
        <f>VLOOKUP($A$7,'Extraordinary Thresholds'!$A$3:$B$7,2,FALSE)</f>
        <v>68017.008088770483</v>
      </c>
      <c r="D38" s="178">
        <f t="shared" si="5"/>
        <v>0</v>
      </c>
      <c r="E38" s="179">
        <f t="shared" si="6"/>
        <v>0</v>
      </c>
      <c r="F38" s="178">
        <f t="shared" si="1"/>
        <v>0</v>
      </c>
      <c r="G38" s="178">
        <f>IF(D38&gt;0,IF($A$7=2021,VLOOKUP($A$4,'FY22-25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8" s="178">
        <f t="shared" si="2"/>
        <v>0</v>
      </c>
      <c r="I38" s="178">
        <f t="shared" si="3"/>
        <v>0</v>
      </c>
      <c r="J38" s="178">
        <f t="shared" si="4"/>
        <v>0</v>
      </c>
    </row>
    <row r="39" spans="1:10" ht="16.5" thickTop="1" thickBot="1">
      <c r="A39" s="7" t="str">
        <f t="shared" si="0"/>
        <v>Addison Central</v>
      </c>
      <c r="B39" s="188"/>
      <c r="C39" s="178">
        <f>VLOOKUP($A$7,'Extraordinary Thresholds'!$A$3:$B$7,2,FALSE)</f>
        <v>68017.008088770483</v>
      </c>
      <c r="D39" s="178">
        <f t="shared" si="5"/>
        <v>0</v>
      </c>
      <c r="E39" s="179">
        <f t="shared" si="6"/>
        <v>0</v>
      </c>
      <c r="F39" s="178">
        <f t="shared" si="1"/>
        <v>0</v>
      </c>
      <c r="G39" s="178">
        <f>IF(D39&gt;0,IF($A$7=2021,VLOOKUP($A$4,'FY22-25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39" s="178">
        <f t="shared" si="2"/>
        <v>0</v>
      </c>
      <c r="I39" s="178">
        <f t="shared" si="3"/>
        <v>0</v>
      </c>
      <c r="J39" s="178">
        <f t="shared" si="4"/>
        <v>0</v>
      </c>
    </row>
    <row r="40" spans="1:10" ht="16.5" thickTop="1" thickBot="1">
      <c r="A40" s="7" t="str">
        <f t="shared" si="0"/>
        <v>Addison Central</v>
      </c>
      <c r="B40" s="188"/>
      <c r="C40" s="178">
        <f>VLOOKUP($A$7,'Extraordinary Thresholds'!$A$3:$B$7,2,FALSE)</f>
        <v>68017.008088770483</v>
      </c>
      <c r="D40" s="178">
        <f t="shared" si="5"/>
        <v>0</v>
      </c>
      <c r="E40" s="179">
        <f t="shared" si="6"/>
        <v>0</v>
      </c>
      <c r="F40" s="178">
        <f t="shared" si="1"/>
        <v>0</v>
      </c>
      <c r="G40" s="178">
        <f>IF(D40&gt;0,IF($A$7=2021,VLOOKUP($A$4,'FY22-25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0" s="178">
        <f t="shared" si="2"/>
        <v>0</v>
      </c>
      <c r="I40" s="178">
        <f t="shared" si="3"/>
        <v>0</v>
      </c>
      <c r="J40" s="178">
        <f t="shared" si="4"/>
        <v>0</v>
      </c>
    </row>
    <row r="41" spans="1:10" ht="16.5" thickTop="1" thickBot="1">
      <c r="A41" s="7" t="str">
        <f t="shared" ref="A41:A72" si="7">$A$4</f>
        <v>Addison Central</v>
      </c>
      <c r="B41" s="188"/>
      <c r="C41" s="178">
        <f>VLOOKUP($A$7,'Extraordinary Thresholds'!$A$3:$B$7,2,FALSE)</f>
        <v>68017.008088770483</v>
      </c>
      <c r="D41" s="178">
        <f t="shared" si="5"/>
        <v>0</v>
      </c>
      <c r="E41" s="179">
        <f t="shared" si="6"/>
        <v>0</v>
      </c>
      <c r="F41" s="178">
        <f t="shared" ref="F41:F72" si="8">IF(D41&gt;0,C41,0)</f>
        <v>0</v>
      </c>
      <c r="G41" s="178">
        <f>IF(D41&gt;0,IF($A$7=2021,VLOOKUP($A$4,'FY22-25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1" s="178">
        <f t="shared" ref="H41:H72" si="9">IF(D41&gt;0,(F41-G41)*0.6,0)</f>
        <v>0</v>
      </c>
      <c r="I41" s="178">
        <f t="shared" ref="I41:I72" si="10">IF(D41&gt;0,IF(H41&gt;D41,D41,H41),0)</f>
        <v>0</v>
      </c>
      <c r="J41" s="178">
        <f t="shared" ref="J41:J72" si="11">E41+I41</f>
        <v>0</v>
      </c>
    </row>
    <row r="42" spans="1:10" ht="16.5" thickTop="1" thickBot="1">
      <c r="A42" s="7" t="str">
        <f t="shared" si="7"/>
        <v>Addison Central</v>
      </c>
      <c r="B42" s="188"/>
      <c r="C42" s="178">
        <f>VLOOKUP($A$7,'Extraordinary Thresholds'!$A$3:$B$7,2,FALSE)</f>
        <v>68017.008088770483</v>
      </c>
      <c r="D42" s="178">
        <f t="shared" si="5"/>
        <v>0</v>
      </c>
      <c r="E42" s="179">
        <f t="shared" si="6"/>
        <v>0</v>
      </c>
      <c r="F42" s="178">
        <f t="shared" si="8"/>
        <v>0</v>
      </c>
      <c r="G42" s="178">
        <f>IF(D42&gt;0,IF($A$7=2021,VLOOKUP($A$4,'FY22-25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2" s="178">
        <f t="shared" si="9"/>
        <v>0</v>
      </c>
      <c r="I42" s="178">
        <f t="shared" si="10"/>
        <v>0</v>
      </c>
      <c r="J42" s="178">
        <f t="shared" si="11"/>
        <v>0</v>
      </c>
    </row>
    <row r="43" spans="1:10" ht="16.5" thickTop="1" thickBot="1">
      <c r="A43" s="7" t="str">
        <f t="shared" si="7"/>
        <v>Addison Central</v>
      </c>
      <c r="B43" s="188"/>
      <c r="C43" s="178">
        <f>VLOOKUP($A$7,'Extraordinary Thresholds'!$A$3:$B$7,2,FALSE)</f>
        <v>68017.008088770483</v>
      </c>
      <c r="D43" s="178">
        <f t="shared" si="5"/>
        <v>0</v>
      </c>
      <c r="E43" s="179">
        <f t="shared" si="6"/>
        <v>0</v>
      </c>
      <c r="F43" s="178">
        <f t="shared" si="8"/>
        <v>0</v>
      </c>
      <c r="G43" s="178">
        <f>IF(D43&gt;0,IF($A$7=2021,VLOOKUP($A$4,'FY22-25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3" s="178">
        <f t="shared" si="9"/>
        <v>0</v>
      </c>
      <c r="I43" s="178">
        <f t="shared" si="10"/>
        <v>0</v>
      </c>
      <c r="J43" s="178">
        <f t="shared" si="11"/>
        <v>0</v>
      </c>
    </row>
    <row r="44" spans="1:10" ht="16.5" thickTop="1" thickBot="1">
      <c r="A44" s="7" t="str">
        <f t="shared" si="7"/>
        <v>Addison Central</v>
      </c>
      <c r="B44" s="188"/>
      <c r="C44" s="178">
        <f>VLOOKUP($A$7,'Extraordinary Thresholds'!$A$3:$B$7,2,FALSE)</f>
        <v>68017.008088770483</v>
      </c>
      <c r="D44" s="178">
        <f t="shared" si="5"/>
        <v>0</v>
      </c>
      <c r="E44" s="179">
        <f t="shared" si="6"/>
        <v>0</v>
      </c>
      <c r="F44" s="178">
        <f t="shared" si="8"/>
        <v>0</v>
      </c>
      <c r="G44" s="178">
        <f>IF(D44&gt;0,IF($A$7=2021,VLOOKUP($A$4,'FY22-25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4" s="178">
        <f t="shared" si="9"/>
        <v>0</v>
      </c>
      <c r="I44" s="178">
        <f t="shared" si="10"/>
        <v>0</v>
      </c>
      <c r="J44" s="178">
        <f t="shared" si="11"/>
        <v>0</v>
      </c>
    </row>
    <row r="45" spans="1:10" ht="16.5" thickTop="1" thickBot="1">
      <c r="A45" s="7" t="str">
        <f t="shared" si="7"/>
        <v>Addison Central</v>
      </c>
      <c r="B45" s="188"/>
      <c r="C45" s="178">
        <f>VLOOKUP($A$7,'Extraordinary Thresholds'!$A$3:$B$7,2,FALSE)</f>
        <v>68017.008088770483</v>
      </c>
      <c r="D45" s="178">
        <f t="shared" si="5"/>
        <v>0</v>
      </c>
      <c r="E45" s="179">
        <f t="shared" si="6"/>
        <v>0</v>
      </c>
      <c r="F45" s="178">
        <f t="shared" si="8"/>
        <v>0</v>
      </c>
      <c r="G45" s="178">
        <f>IF(D45&gt;0,IF($A$7=2021,VLOOKUP($A$4,'FY22-25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5" s="178">
        <f t="shared" si="9"/>
        <v>0</v>
      </c>
      <c r="I45" s="178">
        <f t="shared" si="10"/>
        <v>0</v>
      </c>
      <c r="J45" s="178">
        <f t="shared" si="11"/>
        <v>0</v>
      </c>
    </row>
    <row r="46" spans="1:10" ht="16.5" thickTop="1" thickBot="1">
      <c r="A46" s="7" t="str">
        <f t="shared" si="7"/>
        <v>Addison Central</v>
      </c>
      <c r="B46" s="188"/>
      <c r="C46" s="178">
        <f>VLOOKUP($A$7,'Extraordinary Thresholds'!$A$3:$B$7,2,FALSE)</f>
        <v>68017.008088770483</v>
      </c>
      <c r="D46" s="178">
        <f t="shared" si="5"/>
        <v>0</v>
      </c>
      <c r="E46" s="179">
        <f t="shared" si="6"/>
        <v>0</v>
      </c>
      <c r="F46" s="178">
        <f t="shared" si="8"/>
        <v>0</v>
      </c>
      <c r="G46" s="178">
        <f>IF(D46&gt;0,IF($A$7=2021,VLOOKUP($A$4,'FY22-25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6" s="178">
        <f t="shared" si="9"/>
        <v>0</v>
      </c>
      <c r="I46" s="178">
        <f t="shared" si="10"/>
        <v>0</v>
      </c>
      <c r="J46" s="178">
        <f t="shared" si="11"/>
        <v>0</v>
      </c>
    </row>
    <row r="47" spans="1:10" ht="16.5" thickTop="1" thickBot="1">
      <c r="A47" s="7" t="str">
        <f t="shared" si="7"/>
        <v>Addison Central</v>
      </c>
      <c r="B47" s="188"/>
      <c r="C47" s="178">
        <f>VLOOKUP($A$7,'Extraordinary Thresholds'!$A$3:$B$7,2,FALSE)</f>
        <v>68017.008088770483</v>
      </c>
      <c r="D47" s="178">
        <f t="shared" si="5"/>
        <v>0</v>
      </c>
      <c r="E47" s="179">
        <f t="shared" si="6"/>
        <v>0</v>
      </c>
      <c r="F47" s="178">
        <f t="shared" si="8"/>
        <v>0</v>
      </c>
      <c r="G47" s="178">
        <f>IF(D47&gt;0,IF($A$7=2021,VLOOKUP($A$4,'FY22-25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7" s="178">
        <f t="shared" si="9"/>
        <v>0</v>
      </c>
      <c r="I47" s="178">
        <f t="shared" si="10"/>
        <v>0</v>
      </c>
      <c r="J47" s="178">
        <f t="shared" si="11"/>
        <v>0</v>
      </c>
    </row>
    <row r="48" spans="1:10" ht="16.5" thickTop="1" thickBot="1">
      <c r="A48" s="7" t="str">
        <f t="shared" si="7"/>
        <v>Addison Central</v>
      </c>
      <c r="B48" s="188"/>
      <c r="C48" s="178">
        <f>VLOOKUP($A$7,'Extraordinary Thresholds'!$A$3:$B$7,2,FALSE)</f>
        <v>68017.008088770483</v>
      </c>
      <c r="D48" s="178">
        <f t="shared" si="5"/>
        <v>0</v>
      </c>
      <c r="E48" s="179">
        <f t="shared" si="6"/>
        <v>0</v>
      </c>
      <c r="F48" s="178">
        <f t="shared" si="8"/>
        <v>0</v>
      </c>
      <c r="G48" s="178">
        <f>IF(D48&gt;0,IF($A$7=2021,VLOOKUP($A$4,'FY22-25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8" s="178">
        <f t="shared" si="9"/>
        <v>0</v>
      </c>
      <c r="I48" s="178">
        <f t="shared" si="10"/>
        <v>0</v>
      </c>
      <c r="J48" s="178">
        <f t="shared" si="11"/>
        <v>0</v>
      </c>
    </row>
    <row r="49" spans="1:10" ht="16.5" thickTop="1" thickBot="1">
      <c r="A49" s="7" t="str">
        <f t="shared" si="7"/>
        <v>Addison Central</v>
      </c>
      <c r="B49" s="188"/>
      <c r="C49" s="178">
        <f>VLOOKUP($A$7,'Extraordinary Thresholds'!$A$3:$B$7,2,FALSE)</f>
        <v>68017.008088770483</v>
      </c>
      <c r="D49" s="178">
        <f t="shared" si="5"/>
        <v>0</v>
      </c>
      <c r="E49" s="179">
        <f t="shared" si="6"/>
        <v>0</v>
      </c>
      <c r="F49" s="178">
        <f t="shared" si="8"/>
        <v>0</v>
      </c>
      <c r="G49" s="178">
        <f>IF(D49&gt;0,IF($A$7=2021,VLOOKUP($A$4,'FY22-25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49" s="178">
        <f t="shared" si="9"/>
        <v>0</v>
      </c>
      <c r="I49" s="178">
        <f t="shared" si="10"/>
        <v>0</v>
      </c>
      <c r="J49" s="178">
        <f t="shared" si="11"/>
        <v>0</v>
      </c>
    </row>
    <row r="50" spans="1:10" ht="16.5" thickTop="1" thickBot="1">
      <c r="A50" s="7" t="str">
        <f t="shared" si="7"/>
        <v>Addison Central</v>
      </c>
      <c r="B50" s="188"/>
      <c r="C50" s="178">
        <f>VLOOKUP($A$7,'Extraordinary Thresholds'!$A$3:$B$7,2,FALSE)</f>
        <v>68017.008088770483</v>
      </c>
      <c r="D50" s="178">
        <f t="shared" si="5"/>
        <v>0</v>
      </c>
      <c r="E50" s="179">
        <f t="shared" si="6"/>
        <v>0</v>
      </c>
      <c r="F50" s="178">
        <f t="shared" si="8"/>
        <v>0</v>
      </c>
      <c r="G50" s="178">
        <f>IF(D50&gt;0,IF($A$7=2021,VLOOKUP($A$4,'FY22-25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0" s="178">
        <f t="shared" si="9"/>
        <v>0</v>
      </c>
      <c r="I50" s="178">
        <f t="shared" si="10"/>
        <v>0</v>
      </c>
      <c r="J50" s="178">
        <f t="shared" si="11"/>
        <v>0</v>
      </c>
    </row>
    <row r="51" spans="1:10" ht="16.5" thickTop="1" thickBot="1">
      <c r="A51" s="7" t="str">
        <f t="shared" si="7"/>
        <v>Addison Central</v>
      </c>
      <c r="B51" s="188"/>
      <c r="C51" s="178">
        <f>VLOOKUP($A$7,'Extraordinary Thresholds'!$A$3:$B$7,2,FALSE)</f>
        <v>68017.008088770483</v>
      </c>
      <c r="D51" s="178">
        <f t="shared" si="5"/>
        <v>0</v>
      </c>
      <c r="E51" s="179">
        <f t="shared" si="6"/>
        <v>0</v>
      </c>
      <c r="F51" s="178">
        <f t="shared" si="8"/>
        <v>0</v>
      </c>
      <c r="G51" s="178">
        <f>IF(D51&gt;0,IF($A$7=2021,VLOOKUP($A$4,'FY22-25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1" s="178">
        <f t="shared" si="9"/>
        <v>0</v>
      </c>
      <c r="I51" s="178">
        <f t="shared" si="10"/>
        <v>0</v>
      </c>
      <c r="J51" s="178">
        <f t="shared" si="11"/>
        <v>0</v>
      </c>
    </row>
    <row r="52" spans="1:10" ht="16.5" thickTop="1" thickBot="1">
      <c r="A52" s="7" t="str">
        <f t="shared" si="7"/>
        <v>Addison Central</v>
      </c>
      <c r="B52" s="188"/>
      <c r="C52" s="178">
        <f>VLOOKUP($A$7,'Extraordinary Thresholds'!$A$3:$B$7,2,FALSE)</f>
        <v>68017.008088770483</v>
      </c>
      <c r="D52" s="178">
        <f t="shared" si="5"/>
        <v>0</v>
      </c>
      <c r="E52" s="179">
        <f t="shared" si="6"/>
        <v>0</v>
      </c>
      <c r="F52" s="178">
        <f t="shared" si="8"/>
        <v>0</v>
      </c>
      <c r="G52" s="178">
        <f>IF(D52&gt;0,IF($A$7=2021,VLOOKUP($A$4,'FY22-25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2" s="178">
        <f t="shared" si="9"/>
        <v>0</v>
      </c>
      <c r="I52" s="178">
        <f t="shared" si="10"/>
        <v>0</v>
      </c>
      <c r="J52" s="178">
        <f t="shared" si="11"/>
        <v>0</v>
      </c>
    </row>
    <row r="53" spans="1:10" ht="16.5" thickTop="1" thickBot="1">
      <c r="A53" s="7" t="str">
        <f t="shared" si="7"/>
        <v>Addison Central</v>
      </c>
      <c r="B53" s="188"/>
      <c r="C53" s="178">
        <f>VLOOKUP($A$7,'Extraordinary Thresholds'!$A$3:$B$7,2,FALSE)</f>
        <v>68017.008088770483</v>
      </c>
      <c r="D53" s="178">
        <f t="shared" si="5"/>
        <v>0</v>
      </c>
      <c r="E53" s="179">
        <f t="shared" si="6"/>
        <v>0</v>
      </c>
      <c r="F53" s="178">
        <f t="shared" si="8"/>
        <v>0</v>
      </c>
      <c r="G53" s="178">
        <f>IF(D53&gt;0,IF($A$7=2021,VLOOKUP($A$4,'FY22-25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3" s="178">
        <f t="shared" si="9"/>
        <v>0</v>
      </c>
      <c r="I53" s="178">
        <f t="shared" si="10"/>
        <v>0</v>
      </c>
      <c r="J53" s="178">
        <f t="shared" si="11"/>
        <v>0</v>
      </c>
    </row>
    <row r="54" spans="1:10" ht="16.5" thickTop="1" thickBot="1">
      <c r="A54" s="7" t="str">
        <f t="shared" si="7"/>
        <v>Addison Central</v>
      </c>
      <c r="B54" s="188"/>
      <c r="C54" s="178">
        <f>VLOOKUP($A$7,'Extraordinary Thresholds'!$A$3:$B$7,2,FALSE)</f>
        <v>68017.008088770483</v>
      </c>
      <c r="D54" s="178">
        <f t="shared" si="5"/>
        <v>0</v>
      </c>
      <c r="E54" s="179">
        <f t="shared" si="6"/>
        <v>0</v>
      </c>
      <c r="F54" s="178">
        <f t="shared" si="8"/>
        <v>0</v>
      </c>
      <c r="G54" s="178">
        <f>IF(D54&gt;0,IF($A$7=2021,VLOOKUP($A$4,'FY22-25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4" s="178">
        <f t="shared" si="9"/>
        <v>0</v>
      </c>
      <c r="I54" s="178">
        <f t="shared" si="10"/>
        <v>0</v>
      </c>
      <c r="J54" s="178">
        <f t="shared" si="11"/>
        <v>0</v>
      </c>
    </row>
    <row r="55" spans="1:10" ht="16.5" thickTop="1" thickBot="1">
      <c r="A55" s="7" t="str">
        <f t="shared" si="7"/>
        <v>Addison Central</v>
      </c>
      <c r="B55" s="188"/>
      <c r="C55" s="178">
        <f>VLOOKUP($A$7,'Extraordinary Thresholds'!$A$3:$B$7,2,FALSE)</f>
        <v>68017.008088770483</v>
      </c>
      <c r="D55" s="178">
        <f t="shared" si="5"/>
        <v>0</v>
      </c>
      <c r="E55" s="179">
        <f t="shared" si="6"/>
        <v>0</v>
      </c>
      <c r="F55" s="178">
        <f t="shared" si="8"/>
        <v>0</v>
      </c>
      <c r="G55" s="178">
        <f>IF(D55&gt;0,IF($A$7=2021,VLOOKUP($A$4,'FY22-25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5" s="178">
        <f t="shared" si="9"/>
        <v>0</v>
      </c>
      <c r="I55" s="178">
        <f t="shared" si="10"/>
        <v>0</v>
      </c>
      <c r="J55" s="178">
        <f t="shared" si="11"/>
        <v>0</v>
      </c>
    </row>
    <row r="56" spans="1:10" ht="16.5" thickTop="1" thickBot="1">
      <c r="A56" s="7" t="str">
        <f t="shared" si="7"/>
        <v>Addison Central</v>
      </c>
      <c r="B56" s="188"/>
      <c r="C56" s="178">
        <f>VLOOKUP($A$7,'Extraordinary Thresholds'!$A$3:$B$7,2,FALSE)</f>
        <v>68017.008088770483</v>
      </c>
      <c r="D56" s="178">
        <f t="shared" si="5"/>
        <v>0</v>
      </c>
      <c r="E56" s="179">
        <f t="shared" si="6"/>
        <v>0</v>
      </c>
      <c r="F56" s="178">
        <f t="shared" si="8"/>
        <v>0</v>
      </c>
      <c r="G56" s="178">
        <f>IF(D56&gt;0,IF($A$7=2021,VLOOKUP($A$4,'FY22-25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6" s="178">
        <f t="shared" si="9"/>
        <v>0</v>
      </c>
      <c r="I56" s="178">
        <f t="shared" si="10"/>
        <v>0</v>
      </c>
      <c r="J56" s="178">
        <f t="shared" si="11"/>
        <v>0</v>
      </c>
    </row>
    <row r="57" spans="1:10" ht="16.5" thickTop="1" thickBot="1">
      <c r="A57" s="7" t="str">
        <f t="shared" si="7"/>
        <v>Addison Central</v>
      </c>
      <c r="B57" s="188"/>
      <c r="C57" s="178">
        <f>VLOOKUP($A$7,'Extraordinary Thresholds'!$A$3:$B$7,2,FALSE)</f>
        <v>68017.008088770483</v>
      </c>
      <c r="D57" s="178">
        <f t="shared" si="5"/>
        <v>0</v>
      </c>
      <c r="E57" s="179">
        <f t="shared" si="6"/>
        <v>0</v>
      </c>
      <c r="F57" s="178">
        <f t="shared" si="8"/>
        <v>0</v>
      </c>
      <c r="G57" s="178">
        <f>IF(D57&gt;0,IF($A$7=2021,VLOOKUP($A$4,'FY22-25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7" s="178">
        <f t="shared" si="9"/>
        <v>0</v>
      </c>
      <c r="I57" s="178">
        <f t="shared" si="10"/>
        <v>0</v>
      </c>
      <c r="J57" s="178">
        <f t="shared" si="11"/>
        <v>0</v>
      </c>
    </row>
    <row r="58" spans="1:10" ht="16.5" thickTop="1" thickBot="1">
      <c r="A58" s="7" t="str">
        <f t="shared" si="7"/>
        <v>Addison Central</v>
      </c>
      <c r="B58" s="188"/>
      <c r="C58" s="178">
        <f>VLOOKUP($A$7,'Extraordinary Thresholds'!$A$3:$B$7,2,FALSE)</f>
        <v>68017.008088770483</v>
      </c>
      <c r="D58" s="178">
        <f t="shared" si="5"/>
        <v>0</v>
      </c>
      <c r="E58" s="179">
        <f t="shared" si="6"/>
        <v>0</v>
      </c>
      <c r="F58" s="178">
        <f t="shared" si="8"/>
        <v>0</v>
      </c>
      <c r="G58" s="178">
        <f>IF(D58&gt;0,IF($A$7=2021,VLOOKUP($A$4,'FY22-25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8" s="178">
        <f t="shared" si="9"/>
        <v>0</v>
      </c>
      <c r="I58" s="178">
        <f t="shared" si="10"/>
        <v>0</v>
      </c>
      <c r="J58" s="178">
        <f t="shared" si="11"/>
        <v>0</v>
      </c>
    </row>
    <row r="59" spans="1:10" ht="16.5" thickTop="1" thickBot="1">
      <c r="A59" s="7" t="str">
        <f t="shared" si="7"/>
        <v>Addison Central</v>
      </c>
      <c r="B59" s="188"/>
      <c r="C59" s="178">
        <f>VLOOKUP($A$7,'Extraordinary Thresholds'!$A$3:$B$7,2,FALSE)</f>
        <v>68017.008088770483</v>
      </c>
      <c r="D59" s="178">
        <f t="shared" si="5"/>
        <v>0</v>
      </c>
      <c r="E59" s="179">
        <f t="shared" si="6"/>
        <v>0</v>
      </c>
      <c r="F59" s="178">
        <f t="shared" si="8"/>
        <v>0</v>
      </c>
      <c r="G59" s="178">
        <f>IF(D59&gt;0,IF($A$7=2021,VLOOKUP($A$4,'FY22-25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59" s="178">
        <f t="shared" si="9"/>
        <v>0</v>
      </c>
      <c r="I59" s="178">
        <f t="shared" si="10"/>
        <v>0</v>
      </c>
      <c r="J59" s="178">
        <f t="shared" si="11"/>
        <v>0</v>
      </c>
    </row>
    <row r="60" spans="1:10" ht="16.5" thickTop="1" thickBot="1">
      <c r="A60" s="7" t="str">
        <f t="shared" si="7"/>
        <v>Addison Central</v>
      </c>
      <c r="B60" s="188"/>
      <c r="C60" s="178">
        <f>VLOOKUP($A$7,'Extraordinary Thresholds'!$A$3:$B$7,2,FALSE)</f>
        <v>68017.008088770483</v>
      </c>
      <c r="D60" s="178">
        <f t="shared" si="5"/>
        <v>0</v>
      </c>
      <c r="E60" s="179">
        <f t="shared" si="6"/>
        <v>0</v>
      </c>
      <c r="F60" s="178">
        <f t="shared" si="8"/>
        <v>0</v>
      </c>
      <c r="G60" s="178">
        <f>IF(D60&gt;0,IF($A$7=2021,VLOOKUP($A$4,'FY22-25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0" s="178">
        <f t="shared" si="9"/>
        <v>0</v>
      </c>
      <c r="I60" s="178">
        <f t="shared" si="10"/>
        <v>0</v>
      </c>
      <c r="J60" s="178">
        <f t="shared" si="11"/>
        <v>0</v>
      </c>
    </row>
    <row r="61" spans="1:10" ht="16.5" thickTop="1" thickBot="1">
      <c r="A61" s="7" t="str">
        <f t="shared" si="7"/>
        <v>Addison Central</v>
      </c>
      <c r="B61" s="188"/>
      <c r="C61" s="178">
        <f>VLOOKUP($A$7,'Extraordinary Thresholds'!$A$3:$B$7,2,FALSE)</f>
        <v>68017.008088770483</v>
      </c>
      <c r="D61" s="178">
        <f t="shared" si="5"/>
        <v>0</v>
      </c>
      <c r="E61" s="179">
        <f t="shared" si="6"/>
        <v>0</v>
      </c>
      <c r="F61" s="178">
        <f t="shared" si="8"/>
        <v>0</v>
      </c>
      <c r="G61" s="178">
        <f>IF(D61&gt;0,IF($A$7=2021,VLOOKUP($A$4,'FY22-25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1" s="178">
        <f t="shared" si="9"/>
        <v>0</v>
      </c>
      <c r="I61" s="178">
        <f t="shared" si="10"/>
        <v>0</v>
      </c>
      <c r="J61" s="178">
        <f t="shared" si="11"/>
        <v>0</v>
      </c>
    </row>
    <row r="62" spans="1:10" ht="16.5" thickTop="1" thickBot="1">
      <c r="A62" s="7" t="str">
        <f t="shared" si="7"/>
        <v>Addison Central</v>
      </c>
      <c r="B62" s="188"/>
      <c r="C62" s="178">
        <f>VLOOKUP($A$7,'Extraordinary Thresholds'!$A$3:$B$7,2,FALSE)</f>
        <v>68017.008088770483</v>
      </c>
      <c r="D62" s="178">
        <f t="shared" si="5"/>
        <v>0</v>
      </c>
      <c r="E62" s="179">
        <f t="shared" si="6"/>
        <v>0</v>
      </c>
      <c r="F62" s="178">
        <f t="shared" si="8"/>
        <v>0</v>
      </c>
      <c r="G62" s="178">
        <f>IF(D62&gt;0,IF($A$7=2021,VLOOKUP($A$4,'FY22-25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2" s="178">
        <f t="shared" si="9"/>
        <v>0</v>
      </c>
      <c r="I62" s="178">
        <f t="shared" si="10"/>
        <v>0</v>
      </c>
      <c r="J62" s="178">
        <f t="shared" si="11"/>
        <v>0</v>
      </c>
    </row>
    <row r="63" spans="1:10" ht="16.5" thickTop="1" thickBot="1">
      <c r="A63" s="7" t="str">
        <f t="shared" si="7"/>
        <v>Addison Central</v>
      </c>
      <c r="B63" s="188"/>
      <c r="C63" s="178">
        <f>VLOOKUP($A$7,'Extraordinary Thresholds'!$A$3:$B$7,2,FALSE)</f>
        <v>68017.008088770483</v>
      </c>
      <c r="D63" s="178">
        <f t="shared" si="5"/>
        <v>0</v>
      </c>
      <c r="E63" s="179">
        <f t="shared" si="6"/>
        <v>0</v>
      </c>
      <c r="F63" s="178">
        <f t="shared" si="8"/>
        <v>0</v>
      </c>
      <c r="G63" s="178">
        <f>IF(D63&gt;0,IF($A$7=2021,VLOOKUP($A$4,'FY22-25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3" s="178">
        <f t="shared" si="9"/>
        <v>0</v>
      </c>
      <c r="I63" s="178">
        <f t="shared" si="10"/>
        <v>0</v>
      </c>
      <c r="J63" s="178">
        <f t="shared" si="11"/>
        <v>0</v>
      </c>
    </row>
    <row r="64" spans="1:10" ht="16.5" thickTop="1" thickBot="1">
      <c r="A64" s="7" t="str">
        <f t="shared" si="7"/>
        <v>Addison Central</v>
      </c>
      <c r="B64" s="188"/>
      <c r="C64" s="178">
        <f>VLOOKUP($A$7,'Extraordinary Thresholds'!$A$3:$B$7,2,FALSE)</f>
        <v>68017.008088770483</v>
      </c>
      <c r="D64" s="178">
        <f t="shared" si="5"/>
        <v>0</v>
      </c>
      <c r="E64" s="179">
        <f t="shared" si="6"/>
        <v>0</v>
      </c>
      <c r="F64" s="178">
        <f t="shared" si="8"/>
        <v>0</v>
      </c>
      <c r="G64" s="178">
        <f>IF(D64&gt;0,IF($A$7=2021,VLOOKUP($A$4,'FY22-25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4" s="178">
        <f t="shared" si="9"/>
        <v>0</v>
      </c>
      <c r="I64" s="178">
        <f t="shared" si="10"/>
        <v>0</v>
      </c>
      <c r="J64" s="178">
        <f t="shared" si="11"/>
        <v>0</v>
      </c>
    </row>
    <row r="65" spans="1:10" ht="16.5" thickTop="1" thickBot="1">
      <c r="A65" s="7" t="str">
        <f t="shared" si="7"/>
        <v>Addison Central</v>
      </c>
      <c r="B65" s="188"/>
      <c r="C65" s="178">
        <f>VLOOKUP($A$7,'Extraordinary Thresholds'!$A$3:$B$7,2,FALSE)</f>
        <v>68017.008088770483</v>
      </c>
      <c r="D65" s="178">
        <f t="shared" si="5"/>
        <v>0</v>
      </c>
      <c r="E65" s="179">
        <f t="shared" si="6"/>
        <v>0</v>
      </c>
      <c r="F65" s="178">
        <f t="shared" si="8"/>
        <v>0</v>
      </c>
      <c r="G65" s="178">
        <f>IF(D65&gt;0,IF($A$7=2021,VLOOKUP($A$4,'FY22-25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5" s="178">
        <f t="shared" si="9"/>
        <v>0</v>
      </c>
      <c r="I65" s="178">
        <f t="shared" si="10"/>
        <v>0</v>
      </c>
      <c r="J65" s="178">
        <f t="shared" si="11"/>
        <v>0</v>
      </c>
    </row>
    <row r="66" spans="1:10" ht="16.5" thickTop="1" thickBot="1">
      <c r="A66" s="7" t="str">
        <f t="shared" si="7"/>
        <v>Addison Central</v>
      </c>
      <c r="B66" s="188"/>
      <c r="C66" s="178">
        <f>VLOOKUP($A$7,'Extraordinary Thresholds'!$A$3:$B$7,2,FALSE)</f>
        <v>68017.008088770483</v>
      </c>
      <c r="D66" s="178">
        <f t="shared" si="5"/>
        <v>0</v>
      </c>
      <c r="E66" s="179">
        <f t="shared" si="6"/>
        <v>0</v>
      </c>
      <c r="F66" s="178">
        <f t="shared" si="8"/>
        <v>0</v>
      </c>
      <c r="G66" s="178">
        <f>IF(D66&gt;0,IF($A$7=2021,VLOOKUP($A$4,'FY22-25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6" s="178">
        <f t="shared" si="9"/>
        <v>0</v>
      </c>
      <c r="I66" s="178">
        <f t="shared" si="10"/>
        <v>0</v>
      </c>
      <c r="J66" s="178">
        <f t="shared" si="11"/>
        <v>0</v>
      </c>
    </row>
    <row r="67" spans="1:10" ht="16.5" thickTop="1" thickBot="1">
      <c r="A67" s="7" t="str">
        <f t="shared" si="7"/>
        <v>Addison Central</v>
      </c>
      <c r="B67" s="188"/>
      <c r="C67" s="178">
        <f>VLOOKUP($A$7,'Extraordinary Thresholds'!$A$3:$B$7,2,FALSE)</f>
        <v>68017.008088770483</v>
      </c>
      <c r="D67" s="178">
        <f t="shared" si="5"/>
        <v>0</v>
      </c>
      <c r="E67" s="179">
        <f t="shared" si="6"/>
        <v>0</v>
      </c>
      <c r="F67" s="178">
        <f t="shared" si="8"/>
        <v>0</v>
      </c>
      <c r="G67" s="178">
        <f>IF(D67&gt;0,IF($A$7=2021,VLOOKUP($A$4,'FY22-25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7" s="178">
        <f t="shared" si="9"/>
        <v>0</v>
      </c>
      <c r="I67" s="178">
        <f t="shared" si="10"/>
        <v>0</v>
      </c>
      <c r="J67" s="178">
        <f t="shared" si="11"/>
        <v>0</v>
      </c>
    </row>
    <row r="68" spans="1:10" ht="16.5" thickTop="1" thickBot="1">
      <c r="A68" s="7" t="str">
        <f t="shared" si="7"/>
        <v>Addison Central</v>
      </c>
      <c r="B68" s="188"/>
      <c r="C68" s="178">
        <f>VLOOKUP($A$7,'Extraordinary Thresholds'!$A$3:$B$7,2,FALSE)</f>
        <v>68017.008088770483</v>
      </c>
      <c r="D68" s="178">
        <f t="shared" si="5"/>
        <v>0</v>
      </c>
      <c r="E68" s="179">
        <f t="shared" si="6"/>
        <v>0</v>
      </c>
      <c r="F68" s="178">
        <f t="shared" si="8"/>
        <v>0</v>
      </c>
      <c r="G68" s="178">
        <f>IF(D68&gt;0,IF($A$7=2021,VLOOKUP($A$4,'FY22-25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8" s="178">
        <f t="shared" si="9"/>
        <v>0</v>
      </c>
      <c r="I68" s="178">
        <f t="shared" si="10"/>
        <v>0</v>
      </c>
      <c r="J68" s="178">
        <f t="shared" si="11"/>
        <v>0</v>
      </c>
    </row>
    <row r="69" spans="1:10" ht="16.5" thickTop="1" thickBot="1">
      <c r="A69" s="7" t="str">
        <f t="shared" si="7"/>
        <v>Addison Central</v>
      </c>
      <c r="B69" s="188"/>
      <c r="C69" s="178">
        <f>VLOOKUP($A$7,'Extraordinary Thresholds'!$A$3:$B$7,2,FALSE)</f>
        <v>68017.008088770483</v>
      </c>
      <c r="D69" s="178">
        <f t="shared" si="5"/>
        <v>0</v>
      </c>
      <c r="E69" s="179">
        <f t="shared" si="6"/>
        <v>0</v>
      </c>
      <c r="F69" s="178">
        <f t="shared" si="8"/>
        <v>0</v>
      </c>
      <c r="G69" s="178">
        <f>IF(D69&gt;0,IF($A$7=2021,VLOOKUP($A$4,'FY22-25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69" s="178">
        <f t="shared" si="9"/>
        <v>0</v>
      </c>
      <c r="I69" s="178">
        <f t="shared" si="10"/>
        <v>0</v>
      </c>
      <c r="J69" s="178">
        <f t="shared" si="11"/>
        <v>0</v>
      </c>
    </row>
    <row r="70" spans="1:10" ht="16.5" thickTop="1" thickBot="1">
      <c r="A70" s="7" t="str">
        <f t="shared" si="7"/>
        <v>Addison Central</v>
      </c>
      <c r="B70" s="188"/>
      <c r="C70" s="178">
        <f>VLOOKUP($A$7,'Extraordinary Thresholds'!$A$3:$B$7,2,FALSE)</f>
        <v>68017.008088770483</v>
      </c>
      <c r="D70" s="178">
        <f t="shared" si="5"/>
        <v>0</v>
      </c>
      <c r="E70" s="179">
        <f t="shared" si="6"/>
        <v>0</v>
      </c>
      <c r="F70" s="178">
        <f t="shared" si="8"/>
        <v>0</v>
      </c>
      <c r="G70" s="178">
        <f>IF(D70&gt;0,IF($A$7=2021,VLOOKUP($A$4,'FY22-25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0" s="178">
        <f t="shared" si="9"/>
        <v>0</v>
      </c>
      <c r="I70" s="178">
        <f t="shared" si="10"/>
        <v>0</v>
      </c>
      <c r="J70" s="178">
        <f t="shared" si="11"/>
        <v>0</v>
      </c>
    </row>
    <row r="71" spans="1:10" ht="16.5" thickTop="1" thickBot="1">
      <c r="A71" s="7" t="str">
        <f t="shared" si="7"/>
        <v>Addison Central</v>
      </c>
      <c r="B71" s="188"/>
      <c r="C71" s="178">
        <f>VLOOKUP($A$7,'Extraordinary Thresholds'!$A$3:$B$7,2,FALSE)</f>
        <v>68017.008088770483</v>
      </c>
      <c r="D71" s="178">
        <f t="shared" si="5"/>
        <v>0</v>
      </c>
      <c r="E71" s="179">
        <f t="shared" si="6"/>
        <v>0</v>
      </c>
      <c r="F71" s="178">
        <f t="shared" si="8"/>
        <v>0</v>
      </c>
      <c r="G71" s="178">
        <f>IF(D71&gt;0,IF($A$7=2021,VLOOKUP($A$4,'FY22-25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1" s="178">
        <f t="shared" si="9"/>
        <v>0</v>
      </c>
      <c r="I71" s="178">
        <f t="shared" si="10"/>
        <v>0</v>
      </c>
      <c r="J71" s="178">
        <f t="shared" si="11"/>
        <v>0</v>
      </c>
    </row>
    <row r="72" spans="1:10" ht="16.5" thickTop="1" thickBot="1">
      <c r="A72" s="7" t="str">
        <f t="shared" si="7"/>
        <v>Addison Central</v>
      </c>
      <c r="B72" s="188"/>
      <c r="C72" s="178">
        <f>VLOOKUP($A$7,'Extraordinary Thresholds'!$A$3:$B$7,2,FALSE)</f>
        <v>68017.008088770483</v>
      </c>
      <c r="D72" s="178">
        <f t="shared" si="5"/>
        <v>0</v>
      </c>
      <c r="E72" s="179">
        <f t="shared" si="6"/>
        <v>0</v>
      </c>
      <c r="F72" s="178">
        <f t="shared" si="8"/>
        <v>0</v>
      </c>
      <c r="G72" s="178">
        <f>IF(D72&gt;0,IF($A$7=2021,VLOOKUP($A$4,'FY22-25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2" s="178">
        <f t="shared" si="9"/>
        <v>0</v>
      </c>
      <c r="I72" s="178">
        <f t="shared" si="10"/>
        <v>0</v>
      </c>
      <c r="J72" s="178">
        <f t="shared" si="11"/>
        <v>0</v>
      </c>
    </row>
    <row r="73" spans="1:10" ht="16.5" thickTop="1" thickBot="1">
      <c r="A73" s="7" t="str">
        <f t="shared" ref="A73:A104" si="12">$A$4</f>
        <v>Addison Central</v>
      </c>
      <c r="B73" s="188"/>
      <c r="C73" s="178">
        <f>VLOOKUP($A$7,'Extraordinary Thresholds'!$A$3:$B$7,2,FALSE)</f>
        <v>68017.008088770483</v>
      </c>
      <c r="D73" s="178">
        <f t="shared" si="5"/>
        <v>0</v>
      </c>
      <c r="E73" s="179">
        <f t="shared" si="6"/>
        <v>0</v>
      </c>
      <c r="F73" s="178">
        <f t="shared" ref="F73:F104" si="13">IF(D73&gt;0,C73,0)</f>
        <v>0</v>
      </c>
      <c r="G73" s="178">
        <f>IF(D73&gt;0,IF($A$7=2021,VLOOKUP($A$4,'FY22-25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3" s="178">
        <f t="shared" ref="H73:H104" si="14">IF(D73&gt;0,(F73-G73)*0.6,0)</f>
        <v>0</v>
      </c>
      <c r="I73" s="178">
        <f t="shared" ref="I73:I104" si="15">IF(D73&gt;0,IF(H73&gt;D73,D73,H73),0)</f>
        <v>0</v>
      </c>
      <c r="J73" s="178">
        <f t="shared" ref="J73:J104" si="16">E73+I73</f>
        <v>0</v>
      </c>
    </row>
    <row r="74" spans="1:10" ht="16.5" thickTop="1" thickBot="1">
      <c r="A74" s="7" t="str">
        <f t="shared" si="12"/>
        <v>Addison Central</v>
      </c>
      <c r="B74" s="188"/>
      <c r="C74" s="178">
        <f>VLOOKUP($A$7,'Extraordinary Thresholds'!$A$3:$B$7,2,FALSE)</f>
        <v>68017.008088770483</v>
      </c>
      <c r="D74" s="178">
        <f t="shared" ref="D74:D137" si="17">IF(TRIM(B74)="",0,IF((B74-C74)&gt;0,B74-C74,0))</f>
        <v>0</v>
      </c>
      <c r="E74" s="179">
        <f t="shared" ref="E74:E137" si="18">D74*0.95</f>
        <v>0</v>
      </c>
      <c r="F74" s="178">
        <f t="shared" si="13"/>
        <v>0</v>
      </c>
      <c r="G74" s="178">
        <f>IF(D74&gt;0,IF($A$7=2021,VLOOKUP($A$4,'FY22-25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4" s="178">
        <f t="shared" si="14"/>
        <v>0</v>
      </c>
      <c r="I74" s="178">
        <f t="shared" si="15"/>
        <v>0</v>
      </c>
      <c r="J74" s="178">
        <f t="shared" si="16"/>
        <v>0</v>
      </c>
    </row>
    <row r="75" spans="1:10" ht="16.5" thickTop="1" thickBot="1">
      <c r="A75" s="7" t="str">
        <f t="shared" si="12"/>
        <v>Addison Central</v>
      </c>
      <c r="B75" s="188"/>
      <c r="C75" s="178">
        <f>VLOOKUP($A$7,'Extraordinary Thresholds'!$A$3:$B$7,2,FALSE)</f>
        <v>68017.008088770483</v>
      </c>
      <c r="D75" s="178">
        <f t="shared" si="17"/>
        <v>0</v>
      </c>
      <c r="E75" s="179">
        <f t="shared" si="18"/>
        <v>0</v>
      </c>
      <c r="F75" s="178">
        <f t="shared" si="13"/>
        <v>0</v>
      </c>
      <c r="G75" s="178">
        <f>IF(D75&gt;0,IF($A$7=2021,VLOOKUP($A$4,'FY22-25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5" s="178">
        <f t="shared" si="14"/>
        <v>0</v>
      </c>
      <c r="I75" s="178">
        <f t="shared" si="15"/>
        <v>0</v>
      </c>
      <c r="J75" s="178">
        <f t="shared" si="16"/>
        <v>0</v>
      </c>
    </row>
    <row r="76" spans="1:10" ht="16.5" thickTop="1" thickBot="1">
      <c r="A76" s="7" t="str">
        <f t="shared" si="12"/>
        <v>Addison Central</v>
      </c>
      <c r="B76" s="188"/>
      <c r="C76" s="178">
        <f>VLOOKUP($A$7,'Extraordinary Thresholds'!$A$3:$B$7,2,FALSE)</f>
        <v>68017.008088770483</v>
      </c>
      <c r="D76" s="178">
        <f t="shared" si="17"/>
        <v>0</v>
      </c>
      <c r="E76" s="179">
        <f t="shared" si="18"/>
        <v>0</v>
      </c>
      <c r="F76" s="178">
        <f t="shared" si="13"/>
        <v>0</v>
      </c>
      <c r="G76" s="178">
        <f>IF(D76&gt;0,IF($A$7=2021,VLOOKUP($A$4,'FY22-25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6" s="178">
        <f t="shared" si="14"/>
        <v>0</v>
      </c>
      <c r="I76" s="178">
        <f t="shared" si="15"/>
        <v>0</v>
      </c>
      <c r="J76" s="178">
        <f t="shared" si="16"/>
        <v>0</v>
      </c>
    </row>
    <row r="77" spans="1:10" ht="16.5" thickTop="1" thickBot="1">
      <c r="A77" s="7" t="str">
        <f t="shared" si="12"/>
        <v>Addison Central</v>
      </c>
      <c r="B77" s="188"/>
      <c r="C77" s="178">
        <f>VLOOKUP($A$7,'Extraordinary Thresholds'!$A$3:$B$7,2,FALSE)</f>
        <v>68017.008088770483</v>
      </c>
      <c r="D77" s="178">
        <f t="shared" si="17"/>
        <v>0</v>
      </c>
      <c r="E77" s="179">
        <f t="shared" si="18"/>
        <v>0</v>
      </c>
      <c r="F77" s="178">
        <f t="shared" si="13"/>
        <v>0</v>
      </c>
      <c r="G77" s="178">
        <f>IF(D77&gt;0,IF($A$7=2021,VLOOKUP($A$4,'FY22-25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7" s="178">
        <f t="shared" si="14"/>
        <v>0</v>
      </c>
      <c r="I77" s="178">
        <f t="shared" si="15"/>
        <v>0</v>
      </c>
      <c r="J77" s="178">
        <f t="shared" si="16"/>
        <v>0</v>
      </c>
    </row>
    <row r="78" spans="1:10" ht="16.5" thickTop="1" thickBot="1">
      <c r="A78" s="7" t="str">
        <f t="shared" si="12"/>
        <v>Addison Central</v>
      </c>
      <c r="B78" s="188"/>
      <c r="C78" s="178">
        <f>VLOOKUP($A$7,'Extraordinary Thresholds'!$A$3:$B$7,2,FALSE)</f>
        <v>68017.008088770483</v>
      </c>
      <c r="D78" s="178">
        <f t="shared" si="17"/>
        <v>0</v>
      </c>
      <c r="E78" s="179">
        <f t="shared" si="18"/>
        <v>0</v>
      </c>
      <c r="F78" s="178">
        <f t="shared" si="13"/>
        <v>0</v>
      </c>
      <c r="G78" s="178">
        <f>IF(D78&gt;0,IF($A$7=2021,VLOOKUP($A$4,'FY22-25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8" s="178">
        <f t="shared" si="14"/>
        <v>0</v>
      </c>
      <c r="I78" s="178">
        <f t="shared" si="15"/>
        <v>0</v>
      </c>
      <c r="J78" s="178">
        <f t="shared" si="16"/>
        <v>0</v>
      </c>
    </row>
    <row r="79" spans="1:10" ht="16.5" thickTop="1" thickBot="1">
      <c r="A79" s="7" t="str">
        <f t="shared" si="12"/>
        <v>Addison Central</v>
      </c>
      <c r="B79" s="188"/>
      <c r="C79" s="178">
        <f>VLOOKUP($A$7,'Extraordinary Thresholds'!$A$3:$B$7,2,FALSE)</f>
        <v>68017.008088770483</v>
      </c>
      <c r="D79" s="178">
        <f t="shared" si="17"/>
        <v>0</v>
      </c>
      <c r="E79" s="179">
        <f t="shared" si="18"/>
        <v>0</v>
      </c>
      <c r="F79" s="178">
        <f t="shared" si="13"/>
        <v>0</v>
      </c>
      <c r="G79" s="178">
        <f>IF(D79&gt;0,IF($A$7=2021,VLOOKUP($A$4,'FY22-25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79" s="178">
        <f t="shared" si="14"/>
        <v>0</v>
      </c>
      <c r="I79" s="178">
        <f t="shared" si="15"/>
        <v>0</v>
      </c>
      <c r="J79" s="178">
        <f t="shared" si="16"/>
        <v>0</v>
      </c>
    </row>
    <row r="80" spans="1:10" ht="16.5" thickTop="1" thickBot="1">
      <c r="A80" s="7" t="str">
        <f t="shared" si="12"/>
        <v>Addison Central</v>
      </c>
      <c r="B80" s="188"/>
      <c r="C80" s="178">
        <f>VLOOKUP($A$7,'Extraordinary Thresholds'!$A$3:$B$7,2,FALSE)</f>
        <v>68017.008088770483</v>
      </c>
      <c r="D80" s="178">
        <f t="shared" si="17"/>
        <v>0</v>
      </c>
      <c r="E80" s="179">
        <f t="shared" si="18"/>
        <v>0</v>
      </c>
      <c r="F80" s="178">
        <f t="shared" si="13"/>
        <v>0</v>
      </c>
      <c r="G80" s="178">
        <f>IF(D80&gt;0,IF($A$7=2021,VLOOKUP($A$4,'FY22-25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0" s="178">
        <f t="shared" si="14"/>
        <v>0</v>
      </c>
      <c r="I80" s="178">
        <f t="shared" si="15"/>
        <v>0</v>
      </c>
      <c r="J80" s="178">
        <f t="shared" si="16"/>
        <v>0</v>
      </c>
    </row>
    <row r="81" spans="1:10" ht="16.5" thickTop="1" thickBot="1">
      <c r="A81" s="7" t="str">
        <f t="shared" si="12"/>
        <v>Addison Central</v>
      </c>
      <c r="B81" s="188"/>
      <c r="C81" s="178">
        <f>VLOOKUP($A$7,'Extraordinary Thresholds'!$A$3:$B$7,2,FALSE)</f>
        <v>68017.008088770483</v>
      </c>
      <c r="D81" s="178">
        <f t="shared" si="17"/>
        <v>0</v>
      </c>
      <c r="E81" s="179">
        <f t="shared" si="18"/>
        <v>0</v>
      </c>
      <c r="F81" s="178">
        <f t="shared" si="13"/>
        <v>0</v>
      </c>
      <c r="G81" s="178">
        <f>IF(D81&gt;0,IF($A$7=2021,VLOOKUP($A$4,'FY22-25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1" s="178">
        <f t="shared" si="14"/>
        <v>0</v>
      </c>
      <c r="I81" s="178">
        <f t="shared" si="15"/>
        <v>0</v>
      </c>
      <c r="J81" s="178">
        <f t="shared" si="16"/>
        <v>0</v>
      </c>
    </row>
    <row r="82" spans="1:10" ht="16.5" thickTop="1" thickBot="1">
      <c r="A82" s="7" t="str">
        <f t="shared" si="12"/>
        <v>Addison Central</v>
      </c>
      <c r="B82" s="188"/>
      <c r="C82" s="178">
        <f>VLOOKUP($A$7,'Extraordinary Thresholds'!$A$3:$B$7,2,FALSE)</f>
        <v>68017.008088770483</v>
      </c>
      <c r="D82" s="178">
        <f t="shared" si="17"/>
        <v>0</v>
      </c>
      <c r="E82" s="179">
        <f t="shared" si="18"/>
        <v>0</v>
      </c>
      <c r="F82" s="178">
        <f t="shared" si="13"/>
        <v>0</v>
      </c>
      <c r="G82" s="178">
        <f>IF(D82&gt;0,IF($A$7=2021,VLOOKUP($A$4,'FY22-25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2" s="178">
        <f t="shared" si="14"/>
        <v>0</v>
      </c>
      <c r="I82" s="178">
        <f t="shared" si="15"/>
        <v>0</v>
      </c>
      <c r="J82" s="178">
        <f t="shared" si="16"/>
        <v>0</v>
      </c>
    </row>
    <row r="83" spans="1:10" ht="16.5" thickTop="1" thickBot="1">
      <c r="A83" s="7" t="str">
        <f t="shared" si="12"/>
        <v>Addison Central</v>
      </c>
      <c r="B83" s="188"/>
      <c r="C83" s="178">
        <f>VLOOKUP($A$7,'Extraordinary Thresholds'!$A$3:$B$7,2,FALSE)</f>
        <v>68017.008088770483</v>
      </c>
      <c r="D83" s="178">
        <f t="shared" si="17"/>
        <v>0</v>
      </c>
      <c r="E83" s="179">
        <f t="shared" si="18"/>
        <v>0</v>
      </c>
      <c r="F83" s="178">
        <f t="shared" si="13"/>
        <v>0</v>
      </c>
      <c r="G83" s="178">
        <f>IF(D83&gt;0,IF($A$7=2021,VLOOKUP($A$4,'FY22-25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3" s="178">
        <f t="shared" si="14"/>
        <v>0</v>
      </c>
      <c r="I83" s="178">
        <f t="shared" si="15"/>
        <v>0</v>
      </c>
      <c r="J83" s="178">
        <f t="shared" si="16"/>
        <v>0</v>
      </c>
    </row>
    <row r="84" spans="1:10" ht="16.5" thickTop="1" thickBot="1">
      <c r="A84" s="7" t="str">
        <f t="shared" si="12"/>
        <v>Addison Central</v>
      </c>
      <c r="B84" s="188"/>
      <c r="C84" s="178">
        <f>VLOOKUP($A$7,'Extraordinary Thresholds'!$A$3:$B$7,2,FALSE)</f>
        <v>68017.008088770483</v>
      </c>
      <c r="D84" s="178">
        <f t="shared" si="17"/>
        <v>0</v>
      </c>
      <c r="E84" s="179">
        <f t="shared" si="18"/>
        <v>0</v>
      </c>
      <c r="F84" s="178">
        <f t="shared" si="13"/>
        <v>0</v>
      </c>
      <c r="G84" s="178">
        <f>IF(D84&gt;0,IF($A$7=2021,VLOOKUP($A$4,'FY22-25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4" s="178">
        <f t="shared" si="14"/>
        <v>0</v>
      </c>
      <c r="I84" s="178">
        <f t="shared" si="15"/>
        <v>0</v>
      </c>
      <c r="J84" s="178">
        <f t="shared" si="16"/>
        <v>0</v>
      </c>
    </row>
    <row r="85" spans="1:10" ht="16.5" thickTop="1" thickBot="1">
      <c r="A85" s="7" t="str">
        <f t="shared" si="12"/>
        <v>Addison Central</v>
      </c>
      <c r="B85" s="188"/>
      <c r="C85" s="178">
        <f>VLOOKUP($A$7,'Extraordinary Thresholds'!$A$3:$B$7,2,FALSE)</f>
        <v>68017.008088770483</v>
      </c>
      <c r="D85" s="178">
        <f t="shared" si="17"/>
        <v>0</v>
      </c>
      <c r="E85" s="179">
        <f t="shared" si="18"/>
        <v>0</v>
      </c>
      <c r="F85" s="178">
        <f t="shared" si="13"/>
        <v>0</v>
      </c>
      <c r="G85" s="178">
        <f>IF(D85&gt;0,IF($A$7=2021,VLOOKUP($A$4,'FY22-25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5" s="178">
        <f t="shared" si="14"/>
        <v>0</v>
      </c>
      <c r="I85" s="178">
        <f t="shared" si="15"/>
        <v>0</v>
      </c>
      <c r="J85" s="178">
        <f t="shared" si="16"/>
        <v>0</v>
      </c>
    </row>
    <row r="86" spans="1:10" ht="16.5" thickTop="1" thickBot="1">
      <c r="A86" s="7" t="str">
        <f t="shared" si="12"/>
        <v>Addison Central</v>
      </c>
      <c r="B86" s="188"/>
      <c r="C86" s="178">
        <f>VLOOKUP($A$7,'Extraordinary Thresholds'!$A$3:$B$7,2,FALSE)</f>
        <v>68017.008088770483</v>
      </c>
      <c r="D86" s="178">
        <f t="shared" si="17"/>
        <v>0</v>
      </c>
      <c r="E86" s="179">
        <f t="shared" si="18"/>
        <v>0</v>
      </c>
      <c r="F86" s="178">
        <f t="shared" si="13"/>
        <v>0</v>
      </c>
      <c r="G86" s="178">
        <f>IF(D86&gt;0,IF($A$7=2021,VLOOKUP($A$4,'FY22-25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6" s="178">
        <f t="shared" si="14"/>
        <v>0</v>
      </c>
      <c r="I86" s="178">
        <f t="shared" si="15"/>
        <v>0</v>
      </c>
      <c r="J86" s="178">
        <f t="shared" si="16"/>
        <v>0</v>
      </c>
    </row>
    <row r="87" spans="1:10" ht="16.5" thickTop="1" thickBot="1">
      <c r="A87" s="7" t="str">
        <f t="shared" si="12"/>
        <v>Addison Central</v>
      </c>
      <c r="B87" s="188"/>
      <c r="C87" s="178">
        <f>VLOOKUP($A$7,'Extraordinary Thresholds'!$A$3:$B$7,2,FALSE)</f>
        <v>68017.008088770483</v>
      </c>
      <c r="D87" s="178">
        <f t="shared" si="17"/>
        <v>0</v>
      </c>
      <c r="E87" s="179">
        <f t="shared" si="18"/>
        <v>0</v>
      </c>
      <c r="F87" s="178">
        <f t="shared" si="13"/>
        <v>0</v>
      </c>
      <c r="G87" s="178">
        <f>IF(D87&gt;0,IF($A$7=2021,VLOOKUP($A$4,'FY22-25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7" s="178">
        <f t="shared" si="14"/>
        <v>0</v>
      </c>
      <c r="I87" s="178">
        <f t="shared" si="15"/>
        <v>0</v>
      </c>
      <c r="J87" s="178">
        <f t="shared" si="16"/>
        <v>0</v>
      </c>
    </row>
    <row r="88" spans="1:10" ht="16.5" thickTop="1" thickBot="1">
      <c r="A88" s="7" t="str">
        <f t="shared" si="12"/>
        <v>Addison Central</v>
      </c>
      <c r="B88" s="188"/>
      <c r="C88" s="178">
        <f>VLOOKUP($A$7,'Extraordinary Thresholds'!$A$3:$B$7,2,FALSE)</f>
        <v>68017.008088770483</v>
      </c>
      <c r="D88" s="178">
        <f t="shared" si="17"/>
        <v>0</v>
      </c>
      <c r="E88" s="179">
        <f t="shared" si="18"/>
        <v>0</v>
      </c>
      <c r="F88" s="178">
        <f t="shared" si="13"/>
        <v>0</v>
      </c>
      <c r="G88" s="178">
        <f>IF(D88&gt;0,IF($A$7=2021,VLOOKUP($A$4,'FY22-25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8" s="178">
        <f t="shared" si="14"/>
        <v>0</v>
      </c>
      <c r="I88" s="178">
        <f t="shared" si="15"/>
        <v>0</v>
      </c>
      <c r="J88" s="178">
        <f t="shared" si="16"/>
        <v>0</v>
      </c>
    </row>
    <row r="89" spans="1:10" ht="16.5" thickTop="1" thickBot="1">
      <c r="A89" s="7" t="str">
        <f t="shared" si="12"/>
        <v>Addison Central</v>
      </c>
      <c r="B89" s="188"/>
      <c r="C89" s="178">
        <f>VLOOKUP($A$7,'Extraordinary Thresholds'!$A$3:$B$7,2,FALSE)</f>
        <v>68017.008088770483</v>
      </c>
      <c r="D89" s="178">
        <f t="shared" si="17"/>
        <v>0</v>
      </c>
      <c r="E89" s="179">
        <f t="shared" si="18"/>
        <v>0</v>
      </c>
      <c r="F89" s="178">
        <f t="shared" si="13"/>
        <v>0</v>
      </c>
      <c r="G89" s="178">
        <f>IF(D89&gt;0,IF($A$7=2021,VLOOKUP($A$4,'FY22-25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89" s="178">
        <f t="shared" si="14"/>
        <v>0</v>
      </c>
      <c r="I89" s="178">
        <f t="shared" si="15"/>
        <v>0</v>
      </c>
      <c r="J89" s="178">
        <f t="shared" si="16"/>
        <v>0</v>
      </c>
    </row>
    <row r="90" spans="1:10" ht="16.5" thickTop="1" thickBot="1">
      <c r="A90" s="7" t="str">
        <f t="shared" si="12"/>
        <v>Addison Central</v>
      </c>
      <c r="B90" s="188"/>
      <c r="C90" s="178">
        <f>VLOOKUP($A$7,'Extraordinary Thresholds'!$A$3:$B$7,2,FALSE)</f>
        <v>68017.008088770483</v>
      </c>
      <c r="D90" s="178">
        <f t="shared" si="17"/>
        <v>0</v>
      </c>
      <c r="E90" s="179">
        <f t="shared" si="18"/>
        <v>0</v>
      </c>
      <c r="F90" s="178">
        <f t="shared" si="13"/>
        <v>0</v>
      </c>
      <c r="G90" s="178">
        <f>IF(D90&gt;0,IF($A$7=2021,VLOOKUP($A$4,'FY22-25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0" s="178">
        <f t="shared" si="14"/>
        <v>0</v>
      </c>
      <c r="I90" s="178">
        <f t="shared" si="15"/>
        <v>0</v>
      </c>
      <c r="J90" s="178">
        <f t="shared" si="16"/>
        <v>0</v>
      </c>
    </row>
    <row r="91" spans="1:10" ht="16.5" thickTop="1" thickBot="1">
      <c r="A91" s="7" t="str">
        <f t="shared" si="12"/>
        <v>Addison Central</v>
      </c>
      <c r="B91" s="188"/>
      <c r="C91" s="178">
        <f>VLOOKUP($A$7,'Extraordinary Thresholds'!$A$3:$B$7,2,FALSE)</f>
        <v>68017.008088770483</v>
      </c>
      <c r="D91" s="178">
        <f t="shared" si="17"/>
        <v>0</v>
      </c>
      <c r="E91" s="179">
        <f t="shared" si="18"/>
        <v>0</v>
      </c>
      <c r="F91" s="178">
        <f t="shared" si="13"/>
        <v>0</v>
      </c>
      <c r="G91" s="178">
        <f>IF(D91&gt;0,IF($A$7=2021,VLOOKUP($A$4,'FY22-25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1" s="178">
        <f t="shared" si="14"/>
        <v>0</v>
      </c>
      <c r="I91" s="178">
        <f t="shared" si="15"/>
        <v>0</v>
      </c>
      <c r="J91" s="178">
        <f t="shared" si="16"/>
        <v>0</v>
      </c>
    </row>
    <row r="92" spans="1:10" ht="16.5" thickTop="1" thickBot="1">
      <c r="A92" s="7" t="str">
        <f t="shared" si="12"/>
        <v>Addison Central</v>
      </c>
      <c r="B92" s="188"/>
      <c r="C92" s="178">
        <f>VLOOKUP($A$7,'Extraordinary Thresholds'!$A$3:$B$7,2,FALSE)</f>
        <v>68017.008088770483</v>
      </c>
      <c r="D92" s="178">
        <f t="shared" si="17"/>
        <v>0</v>
      </c>
      <c r="E92" s="179">
        <f t="shared" si="18"/>
        <v>0</v>
      </c>
      <c r="F92" s="178">
        <f t="shared" si="13"/>
        <v>0</v>
      </c>
      <c r="G92" s="178">
        <f>IF(D92&gt;0,IF($A$7=2021,VLOOKUP($A$4,'FY22-25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2" s="178">
        <f t="shared" si="14"/>
        <v>0</v>
      </c>
      <c r="I92" s="178">
        <f t="shared" si="15"/>
        <v>0</v>
      </c>
      <c r="J92" s="178">
        <f t="shared" si="16"/>
        <v>0</v>
      </c>
    </row>
    <row r="93" spans="1:10" ht="16.5" thickTop="1" thickBot="1">
      <c r="A93" s="7" t="str">
        <f t="shared" si="12"/>
        <v>Addison Central</v>
      </c>
      <c r="B93" s="188"/>
      <c r="C93" s="178">
        <f>VLOOKUP($A$7,'Extraordinary Thresholds'!$A$3:$B$7,2,FALSE)</f>
        <v>68017.008088770483</v>
      </c>
      <c r="D93" s="178">
        <f t="shared" si="17"/>
        <v>0</v>
      </c>
      <c r="E93" s="179">
        <f t="shared" si="18"/>
        <v>0</v>
      </c>
      <c r="F93" s="178">
        <f t="shared" si="13"/>
        <v>0</v>
      </c>
      <c r="G93" s="178">
        <f>IF(D93&gt;0,IF($A$7=2021,VLOOKUP($A$4,'FY22-25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3" s="178">
        <f t="shared" si="14"/>
        <v>0</v>
      </c>
      <c r="I93" s="178">
        <f t="shared" si="15"/>
        <v>0</v>
      </c>
      <c r="J93" s="178">
        <f t="shared" si="16"/>
        <v>0</v>
      </c>
    </row>
    <row r="94" spans="1:10" ht="16.5" thickTop="1" thickBot="1">
      <c r="A94" s="7" t="str">
        <f t="shared" si="12"/>
        <v>Addison Central</v>
      </c>
      <c r="B94" s="188"/>
      <c r="C94" s="178">
        <f>VLOOKUP($A$7,'Extraordinary Thresholds'!$A$3:$B$7,2,FALSE)</f>
        <v>68017.008088770483</v>
      </c>
      <c r="D94" s="178">
        <f t="shared" si="17"/>
        <v>0</v>
      </c>
      <c r="E94" s="179">
        <f t="shared" si="18"/>
        <v>0</v>
      </c>
      <c r="F94" s="178">
        <f t="shared" si="13"/>
        <v>0</v>
      </c>
      <c r="G94" s="178">
        <f>IF(D94&gt;0,IF($A$7=2021,VLOOKUP($A$4,'FY22-25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4" s="178">
        <f t="shared" si="14"/>
        <v>0</v>
      </c>
      <c r="I94" s="178">
        <f t="shared" si="15"/>
        <v>0</v>
      </c>
      <c r="J94" s="178">
        <f t="shared" si="16"/>
        <v>0</v>
      </c>
    </row>
    <row r="95" spans="1:10" ht="16.5" thickTop="1" thickBot="1">
      <c r="A95" s="7" t="str">
        <f t="shared" si="12"/>
        <v>Addison Central</v>
      </c>
      <c r="B95" s="188"/>
      <c r="C95" s="178">
        <f>VLOOKUP($A$7,'Extraordinary Thresholds'!$A$3:$B$7,2,FALSE)</f>
        <v>68017.008088770483</v>
      </c>
      <c r="D95" s="178">
        <f t="shared" si="17"/>
        <v>0</v>
      </c>
      <c r="E95" s="179">
        <f t="shared" si="18"/>
        <v>0</v>
      </c>
      <c r="F95" s="178">
        <f t="shared" si="13"/>
        <v>0</v>
      </c>
      <c r="G95" s="178">
        <f>IF(D95&gt;0,IF($A$7=2021,VLOOKUP($A$4,'FY22-25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5" s="178">
        <f t="shared" si="14"/>
        <v>0</v>
      </c>
      <c r="I95" s="178">
        <f t="shared" si="15"/>
        <v>0</v>
      </c>
      <c r="J95" s="178">
        <f t="shared" si="16"/>
        <v>0</v>
      </c>
    </row>
    <row r="96" spans="1:10" ht="16.5" thickTop="1" thickBot="1">
      <c r="A96" s="7" t="str">
        <f t="shared" si="12"/>
        <v>Addison Central</v>
      </c>
      <c r="B96" s="188"/>
      <c r="C96" s="178">
        <f>VLOOKUP($A$7,'Extraordinary Thresholds'!$A$3:$B$7,2,FALSE)</f>
        <v>68017.008088770483</v>
      </c>
      <c r="D96" s="178">
        <f t="shared" si="17"/>
        <v>0</v>
      </c>
      <c r="E96" s="179">
        <f t="shared" si="18"/>
        <v>0</v>
      </c>
      <c r="F96" s="178">
        <f t="shared" si="13"/>
        <v>0</v>
      </c>
      <c r="G96" s="178">
        <f>IF(D96&gt;0,IF($A$7=2021,VLOOKUP($A$4,'FY22-25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6" s="178">
        <f t="shared" si="14"/>
        <v>0</v>
      </c>
      <c r="I96" s="178">
        <f t="shared" si="15"/>
        <v>0</v>
      </c>
      <c r="J96" s="178">
        <f t="shared" si="16"/>
        <v>0</v>
      </c>
    </row>
    <row r="97" spans="1:10" ht="16.5" thickTop="1" thickBot="1">
      <c r="A97" s="7" t="str">
        <f t="shared" si="12"/>
        <v>Addison Central</v>
      </c>
      <c r="B97" s="188"/>
      <c r="C97" s="178">
        <f>VLOOKUP($A$7,'Extraordinary Thresholds'!$A$3:$B$7,2,FALSE)</f>
        <v>68017.008088770483</v>
      </c>
      <c r="D97" s="178">
        <f t="shared" si="17"/>
        <v>0</v>
      </c>
      <c r="E97" s="179">
        <f t="shared" si="18"/>
        <v>0</v>
      </c>
      <c r="F97" s="178">
        <f t="shared" si="13"/>
        <v>0</v>
      </c>
      <c r="G97" s="178">
        <f>IF(D97&gt;0,IF($A$7=2021,VLOOKUP($A$4,'FY22-25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7" s="178">
        <f t="shared" si="14"/>
        <v>0</v>
      </c>
      <c r="I97" s="178">
        <f t="shared" si="15"/>
        <v>0</v>
      </c>
      <c r="J97" s="178">
        <f t="shared" si="16"/>
        <v>0</v>
      </c>
    </row>
    <row r="98" spans="1:10" ht="16.5" thickTop="1" thickBot="1">
      <c r="A98" s="7" t="str">
        <f t="shared" si="12"/>
        <v>Addison Central</v>
      </c>
      <c r="B98" s="188"/>
      <c r="C98" s="178">
        <f>VLOOKUP($A$7,'Extraordinary Thresholds'!$A$3:$B$7,2,FALSE)</f>
        <v>68017.008088770483</v>
      </c>
      <c r="D98" s="178">
        <f t="shared" si="17"/>
        <v>0</v>
      </c>
      <c r="E98" s="179">
        <f t="shared" si="18"/>
        <v>0</v>
      </c>
      <c r="F98" s="178">
        <f t="shared" si="13"/>
        <v>0</v>
      </c>
      <c r="G98" s="178">
        <f>IF(D98&gt;0,IF($A$7=2021,VLOOKUP($A$4,'FY22-25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8" s="178">
        <f t="shared" si="14"/>
        <v>0</v>
      </c>
      <c r="I98" s="178">
        <f t="shared" si="15"/>
        <v>0</v>
      </c>
      <c r="J98" s="178">
        <f t="shared" si="16"/>
        <v>0</v>
      </c>
    </row>
    <row r="99" spans="1:10" ht="16.5" thickTop="1" thickBot="1">
      <c r="A99" s="7" t="str">
        <f t="shared" si="12"/>
        <v>Addison Central</v>
      </c>
      <c r="B99" s="188"/>
      <c r="C99" s="178">
        <f>VLOOKUP($A$7,'Extraordinary Thresholds'!$A$3:$B$7,2,FALSE)</f>
        <v>68017.008088770483</v>
      </c>
      <c r="D99" s="178">
        <f t="shared" si="17"/>
        <v>0</v>
      </c>
      <c r="E99" s="179">
        <f t="shared" si="18"/>
        <v>0</v>
      </c>
      <c r="F99" s="178">
        <f t="shared" si="13"/>
        <v>0</v>
      </c>
      <c r="G99" s="178">
        <f>IF(D99&gt;0,IF($A$7=2021,VLOOKUP($A$4,'FY22-25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99" s="178">
        <f t="shared" si="14"/>
        <v>0</v>
      </c>
      <c r="I99" s="178">
        <f t="shared" si="15"/>
        <v>0</v>
      </c>
      <c r="J99" s="178">
        <f t="shared" si="16"/>
        <v>0</v>
      </c>
    </row>
    <row r="100" spans="1:10" ht="16.5" thickTop="1" thickBot="1">
      <c r="A100" s="7" t="str">
        <f t="shared" si="12"/>
        <v>Addison Central</v>
      </c>
      <c r="B100" s="188"/>
      <c r="C100" s="178">
        <f>VLOOKUP($A$7,'Extraordinary Thresholds'!$A$3:$B$7,2,FALSE)</f>
        <v>68017.008088770483</v>
      </c>
      <c r="D100" s="178">
        <f t="shared" si="17"/>
        <v>0</v>
      </c>
      <c r="E100" s="179">
        <f t="shared" si="18"/>
        <v>0</v>
      </c>
      <c r="F100" s="178">
        <f t="shared" si="13"/>
        <v>0</v>
      </c>
      <c r="G100" s="178">
        <f>IF(D100&gt;0,IF($A$7=2021,VLOOKUP($A$4,'FY22-25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0" s="178">
        <f t="shared" si="14"/>
        <v>0</v>
      </c>
      <c r="I100" s="178">
        <f t="shared" si="15"/>
        <v>0</v>
      </c>
      <c r="J100" s="178">
        <f t="shared" si="16"/>
        <v>0</v>
      </c>
    </row>
    <row r="101" spans="1:10" ht="16.5" thickTop="1" thickBot="1">
      <c r="A101" s="7" t="str">
        <f t="shared" si="12"/>
        <v>Addison Central</v>
      </c>
      <c r="B101" s="188"/>
      <c r="C101" s="178">
        <f>VLOOKUP($A$7,'Extraordinary Thresholds'!$A$3:$B$7,2,FALSE)</f>
        <v>68017.008088770483</v>
      </c>
      <c r="D101" s="178">
        <f t="shared" si="17"/>
        <v>0</v>
      </c>
      <c r="E101" s="179">
        <f t="shared" si="18"/>
        <v>0</v>
      </c>
      <c r="F101" s="178">
        <f t="shared" si="13"/>
        <v>0</v>
      </c>
      <c r="G101" s="178">
        <f>IF(D101&gt;0,IF($A$7=2021,VLOOKUP($A$4,'FY22-25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1" s="178">
        <f t="shared" si="14"/>
        <v>0</v>
      </c>
      <c r="I101" s="178">
        <f t="shared" si="15"/>
        <v>0</v>
      </c>
      <c r="J101" s="178">
        <f t="shared" si="16"/>
        <v>0</v>
      </c>
    </row>
    <row r="102" spans="1:10" ht="16.5" thickTop="1" thickBot="1">
      <c r="A102" s="7" t="str">
        <f t="shared" si="12"/>
        <v>Addison Central</v>
      </c>
      <c r="B102" s="188"/>
      <c r="C102" s="178">
        <f>VLOOKUP($A$7,'Extraordinary Thresholds'!$A$3:$B$7,2,FALSE)</f>
        <v>68017.008088770483</v>
      </c>
      <c r="D102" s="178">
        <f t="shared" si="17"/>
        <v>0</v>
      </c>
      <c r="E102" s="179">
        <f t="shared" si="18"/>
        <v>0</v>
      </c>
      <c r="F102" s="178">
        <f t="shared" si="13"/>
        <v>0</v>
      </c>
      <c r="G102" s="178">
        <f>IF(D102&gt;0,IF($A$7=2021,VLOOKUP($A$4,'FY22-25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2" s="178">
        <f t="shared" si="14"/>
        <v>0</v>
      </c>
      <c r="I102" s="178">
        <f t="shared" si="15"/>
        <v>0</v>
      </c>
      <c r="J102" s="178">
        <f t="shared" si="16"/>
        <v>0</v>
      </c>
    </row>
    <row r="103" spans="1:10" ht="16.5" thickTop="1" thickBot="1">
      <c r="A103" s="7" t="str">
        <f t="shared" si="12"/>
        <v>Addison Central</v>
      </c>
      <c r="B103" s="188"/>
      <c r="C103" s="178">
        <f>VLOOKUP($A$7,'Extraordinary Thresholds'!$A$3:$B$7,2,FALSE)</f>
        <v>68017.008088770483</v>
      </c>
      <c r="D103" s="178">
        <f t="shared" si="17"/>
        <v>0</v>
      </c>
      <c r="E103" s="179">
        <f t="shared" si="18"/>
        <v>0</v>
      </c>
      <c r="F103" s="178">
        <f t="shared" si="13"/>
        <v>0</v>
      </c>
      <c r="G103" s="178">
        <f>IF(D103&gt;0,IF($A$7=2021,VLOOKUP($A$4,'FY22-25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3" s="178">
        <f t="shared" si="14"/>
        <v>0</v>
      </c>
      <c r="I103" s="178">
        <f t="shared" si="15"/>
        <v>0</v>
      </c>
      <c r="J103" s="178">
        <f t="shared" si="16"/>
        <v>0</v>
      </c>
    </row>
    <row r="104" spans="1:10" ht="16.5" thickTop="1" thickBot="1">
      <c r="A104" s="7" t="str">
        <f t="shared" si="12"/>
        <v>Addison Central</v>
      </c>
      <c r="B104" s="188"/>
      <c r="C104" s="178">
        <f>VLOOKUP($A$7,'Extraordinary Thresholds'!$A$3:$B$7,2,FALSE)</f>
        <v>68017.008088770483</v>
      </c>
      <c r="D104" s="178">
        <f t="shared" si="17"/>
        <v>0</v>
      </c>
      <c r="E104" s="179">
        <f t="shared" si="18"/>
        <v>0</v>
      </c>
      <c r="F104" s="178">
        <f t="shared" si="13"/>
        <v>0</v>
      </c>
      <c r="G104" s="178">
        <f>IF(D104&gt;0,IF($A$7=2021,VLOOKUP($A$4,'FY22-25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4" s="178">
        <f t="shared" si="14"/>
        <v>0</v>
      </c>
      <c r="I104" s="178">
        <f t="shared" si="15"/>
        <v>0</v>
      </c>
      <c r="J104" s="178">
        <f t="shared" si="16"/>
        <v>0</v>
      </c>
    </row>
    <row r="105" spans="1:10" ht="16.5" thickTop="1" thickBot="1">
      <c r="A105" s="7" t="str">
        <f t="shared" ref="A105:A136" si="19">$A$4</f>
        <v>Addison Central</v>
      </c>
      <c r="B105" s="188"/>
      <c r="C105" s="178">
        <f>VLOOKUP($A$7,'Extraordinary Thresholds'!$A$3:$B$7,2,FALSE)</f>
        <v>68017.008088770483</v>
      </c>
      <c r="D105" s="178">
        <f t="shared" si="17"/>
        <v>0</v>
      </c>
      <c r="E105" s="179">
        <f t="shared" si="18"/>
        <v>0</v>
      </c>
      <c r="F105" s="178">
        <f t="shared" ref="F105:F136" si="20">IF(D105&gt;0,C105,0)</f>
        <v>0</v>
      </c>
      <c r="G105" s="178">
        <f>IF(D105&gt;0,IF($A$7=2021,VLOOKUP($A$4,'FY22-25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5" s="178">
        <f t="shared" ref="H105:H136" si="21">IF(D105&gt;0,(F105-G105)*0.6,0)</f>
        <v>0</v>
      </c>
      <c r="I105" s="178">
        <f t="shared" ref="I105:I136" si="22">IF(D105&gt;0,IF(H105&gt;D105,D105,H105),0)</f>
        <v>0</v>
      </c>
      <c r="J105" s="178">
        <f t="shared" ref="J105:J136" si="23">E105+I105</f>
        <v>0</v>
      </c>
    </row>
    <row r="106" spans="1:10" ht="16.5" thickTop="1" thickBot="1">
      <c r="A106" s="7" t="str">
        <f t="shared" si="19"/>
        <v>Addison Central</v>
      </c>
      <c r="B106" s="188"/>
      <c r="C106" s="178">
        <f>VLOOKUP($A$7,'Extraordinary Thresholds'!$A$3:$B$7,2,FALSE)</f>
        <v>68017.008088770483</v>
      </c>
      <c r="D106" s="178">
        <f t="shared" si="17"/>
        <v>0</v>
      </c>
      <c r="E106" s="179">
        <f t="shared" si="18"/>
        <v>0</v>
      </c>
      <c r="F106" s="178">
        <f t="shared" si="20"/>
        <v>0</v>
      </c>
      <c r="G106" s="178">
        <f>IF(D106&gt;0,IF($A$7=2021,VLOOKUP($A$4,'FY22-25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6" s="178">
        <f t="shared" si="21"/>
        <v>0</v>
      </c>
      <c r="I106" s="178">
        <f t="shared" si="22"/>
        <v>0</v>
      </c>
      <c r="J106" s="178">
        <f t="shared" si="23"/>
        <v>0</v>
      </c>
    </row>
    <row r="107" spans="1:10" ht="16.5" thickTop="1" thickBot="1">
      <c r="A107" s="7" t="str">
        <f t="shared" si="19"/>
        <v>Addison Central</v>
      </c>
      <c r="B107" s="188"/>
      <c r="C107" s="178">
        <f>VLOOKUP($A$7,'Extraordinary Thresholds'!$A$3:$B$7,2,FALSE)</f>
        <v>68017.008088770483</v>
      </c>
      <c r="D107" s="178">
        <f t="shared" si="17"/>
        <v>0</v>
      </c>
      <c r="E107" s="179">
        <f t="shared" si="18"/>
        <v>0</v>
      </c>
      <c r="F107" s="178">
        <f t="shared" si="20"/>
        <v>0</v>
      </c>
      <c r="G107" s="178">
        <f>IF(D107&gt;0,IF($A$7=2021,VLOOKUP($A$4,'FY22-25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7" s="178">
        <f t="shared" si="21"/>
        <v>0</v>
      </c>
      <c r="I107" s="178">
        <f t="shared" si="22"/>
        <v>0</v>
      </c>
      <c r="J107" s="178">
        <f t="shared" si="23"/>
        <v>0</v>
      </c>
    </row>
    <row r="108" spans="1:10" ht="16.5" thickTop="1" thickBot="1">
      <c r="A108" s="7" t="str">
        <f t="shared" si="19"/>
        <v>Addison Central</v>
      </c>
      <c r="B108" s="188"/>
      <c r="C108" s="178">
        <f>VLOOKUP($A$7,'Extraordinary Thresholds'!$A$3:$B$7,2,FALSE)</f>
        <v>68017.008088770483</v>
      </c>
      <c r="D108" s="178">
        <f t="shared" si="17"/>
        <v>0</v>
      </c>
      <c r="E108" s="179">
        <f t="shared" si="18"/>
        <v>0</v>
      </c>
      <c r="F108" s="178">
        <f t="shared" si="20"/>
        <v>0</v>
      </c>
      <c r="G108" s="178">
        <f>IF(D108&gt;0,IF($A$7=2021,VLOOKUP($A$4,'FY22-25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8" s="178">
        <f t="shared" si="21"/>
        <v>0</v>
      </c>
      <c r="I108" s="178">
        <f t="shared" si="22"/>
        <v>0</v>
      </c>
      <c r="J108" s="178">
        <f t="shared" si="23"/>
        <v>0</v>
      </c>
    </row>
    <row r="109" spans="1:10" ht="16.5" thickTop="1" thickBot="1">
      <c r="A109" s="7" t="str">
        <f t="shared" si="19"/>
        <v>Addison Central</v>
      </c>
      <c r="B109" s="188"/>
      <c r="C109" s="178">
        <f>VLOOKUP($A$7,'Extraordinary Thresholds'!$A$3:$B$7,2,FALSE)</f>
        <v>68017.008088770483</v>
      </c>
      <c r="D109" s="178">
        <f t="shared" si="17"/>
        <v>0</v>
      </c>
      <c r="E109" s="179">
        <f t="shared" si="18"/>
        <v>0</v>
      </c>
      <c r="F109" s="178">
        <f t="shared" si="20"/>
        <v>0</v>
      </c>
      <c r="G109" s="178">
        <f>IF(D109&gt;0,IF($A$7=2021,VLOOKUP($A$4,'FY22-25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09" s="178">
        <f t="shared" si="21"/>
        <v>0</v>
      </c>
      <c r="I109" s="178">
        <f t="shared" si="22"/>
        <v>0</v>
      </c>
      <c r="J109" s="178">
        <f t="shared" si="23"/>
        <v>0</v>
      </c>
    </row>
    <row r="110" spans="1:10" ht="16.5" thickTop="1" thickBot="1">
      <c r="A110" s="7" t="str">
        <f t="shared" si="19"/>
        <v>Addison Central</v>
      </c>
      <c r="B110" s="188"/>
      <c r="C110" s="178">
        <f>VLOOKUP($A$7,'Extraordinary Thresholds'!$A$3:$B$7,2,FALSE)</f>
        <v>68017.008088770483</v>
      </c>
      <c r="D110" s="178">
        <f t="shared" si="17"/>
        <v>0</v>
      </c>
      <c r="E110" s="179">
        <f t="shared" si="18"/>
        <v>0</v>
      </c>
      <c r="F110" s="178">
        <f t="shared" si="20"/>
        <v>0</v>
      </c>
      <c r="G110" s="178">
        <f>IF(D110&gt;0,IF($A$7=2021,VLOOKUP($A$4,'FY22-25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0" s="178">
        <f t="shared" si="21"/>
        <v>0</v>
      </c>
      <c r="I110" s="178">
        <f t="shared" si="22"/>
        <v>0</v>
      </c>
      <c r="J110" s="178">
        <f t="shared" si="23"/>
        <v>0</v>
      </c>
    </row>
    <row r="111" spans="1:10" ht="16.5" thickTop="1" thickBot="1">
      <c r="A111" s="7" t="str">
        <f t="shared" si="19"/>
        <v>Addison Central</v>
      </c>
      <c r="B111" s="188"/>
      <c r="C111" s="178">
        <f>VLOOKUP($A$7,'Extraordinary Thresholds'!$A$3:$B$7,2,FALSE)</f>
        <v>68017.008088770483</v>
      </c>
      <c r="D111" s="178">
        <f t="shared" si="17"/>
        <v>0</v>
      </c>
      <c r="E111" s="179">
        <f t="shared" si="18"/>
        <v>0</v>
      </c>
      <c r="F111" s="178">
        <f t="shared" si="20"/>
        <v>0</v>
      </c>
      <c r="G111" s="178">
        <f>IF(D111&gt;0,IF($A$7=2021,VLOOKUP($A$4,'FY22-25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1" s="178">
        <f t="shared" si="21"/>
        <v>0</v>
      </c>
      <c r="I111" s="178">
        <f t="shared" si="22"/>
        <v>0</v>
      </c>
      <c r="J111" s="178">
        <f t="shared" si="23"/>
        <v>0</v>
      </c>
    </row>
    <row r="112" spans="1:10" ht="16.5" thickTop="1" thickBot="1">
      <c r="A112" s="7" t="str">
        <f t="shared" si="19"/>
        <v>Addison Central</v>
      </c>
      <c r="B112" s="188"/>
      <c r="C112" s="178">
        <f>VLOOKUP($A$7,'Extraordinary Thresholds'!$A$3:$B$7,2,FALSE)</f>
        <v>68017.008088770483</v>
      </c>
      <c r="D112" s="178">
        <f t="shared" si="17"/>
        <v>0</v>
      </c>
      <c r="E112" s="179">
        <f t="shared" si="18"/>
        <v>0</v>
      </c>
      <c r="F112" s="178">
        <f t="shared" si="20"/>
        <v>0</v>
      </c>
      <c r="G112" s="178">
        <f>IF(D112&gt;0,IF($A$7=2021,VLOOKUP($A$4,'FY22-25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2" s="178">
        <f t="shared" si="21"/>
        <v>0</v>
      </c>
      <c r="I112" s="178">
        <f t="shared" si="22"/>
        <v>0</v>
      </c>
      <c r="J112" s="178">
        <f t="shared" si="23"/>
        <v>0</v>
      </c>
    </row>
    <row r="113" spans="1:10" ht="16.5" thickTop="1" thickBot="1">
      <c r="A113" s="7" t="str">
        <f t="shared" si="19"/>
        <v>Addison Central</v>
      </c>
      <c r="B113" s="188"/>
      <c r="C113" s="178">
        <f>VLOOKUP($A$7,'Extraordinary Thresholds'!$A$3:$B$7,2,FALSE)</f>
        <v>68017.008088770483</v>
      </c>
      <c r="D113" s="178">
        <f t="shared" si="17"/>
        <v>0</v>
      </c>
      <c r="E113" s="179">
        <f t="shared" si="18"/>
        <v>0</v>
      </c>
      <c r="F113" s="178">
        <f t="shared" si="20"/>
        <v>0</v>
      </c>
      <c r="G113" s="178">
        <f>IF(D113&gt;0,IF($A$7=2021,VLOOKUP($A$4,'FY22-25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3" s="178">
        <f t="shared" si="21"/>
        <v>0</v>
      </c>
      <c r="I113" s="178">
        <f t="shared" si="22"/>
        <v>0</v>
      </c>
      <c r="J113" s="178">
        <f t="shared" si="23"/>
        <v>0</v>
      </c>
    </row>
    <row r="114" spans="1:10" ht="16.5" thickTop="1" thickBot="1">
      <c r="A114" s="7" t="str">
        <f t="shared" si="19"/>
        <v>Addison Central</v>
      </c>
      <c r="B114" s="188"/>
      <c r="C114" s="178">
        <f>VLOOKUP($A$7,'Extraordinary Thresholds'!$A$3:$B$7,2,FALSE)</f>
        <v>68017.008088770483</v>
      </c>
      <c r="D114" s="178">
        <f t="shared" si="17"/>
        <v>0</v>
      </c>
      <c r="E114" s="179">
        <f t="shared" si="18"/>
        <v>0</v>
      </c>
      <c r="F114" s="178">
        <f t="shared" si="20"/>
        <v>0</v>
      </c>
      <c r="G114" s="178">
        <f>IF(D114&gt;0,IF($A$7=2021,VLOOKUP($A$4,'FY22-25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4" s="178">
        <f t="shared" si="21"/>
        <v>0</v>
      </c>
      <c r="I114" s="178">
        <f t="shared" si="22"/>
        <v>0</v>
      </c>
      <c r="J114" s="178">
        <f t="shared" si="23"/>
        <v>0</v>
      </c>
    </row>
    <row r="115" spans="1:10" ht="16.5" thickTop="1" thickBot="1">
      <c r="A115" s="7" t="str">
        <f t="shared" si="19"/>
        <v>Addison Central</v>
      </c>
      <c r="B115" s="188"/>
      <c r="C115" s="178">
        <f>VLOOKUP($A$7,'Extraordinary Thresholds'!$A$3:$B$7,2,FALSE)</f>
        <v>68017.008088770483</v>
      </c>
      <c r="D115" s="178">
        <f t="shared" si="17"/>
        <v>0</v>
      </c>
      <c r="E115" s="179">
        <f t="shared" si="18"/>
        <v>0</v>
      </c>
      <c r="F115" s="178">
        <f t="shared" si="20"/>
        <v>0</v>
      </c>
      <c r="G115" s="178">
        <f>IF(D115&gt;0,IF($A$7=2021,VLOOKUP($A$4,'FY22-25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5" s="178">
        <f t="shared" si="21"/>
        <v>0</v>
      </c>
      <c r="I115" s="178">
        <f t="shared" si="22"/>
        <v>0</v>
      </c>
      <c r="J115" s="178">
        <f t="shared" si="23"/>
        <v>0</v>
      </c>
    </row>
    <row r="116" spans="1:10" ht="16.5" thickTop="1" thickBot="1">
      <c r="A116" s="7" t="str">
        <f t="shared" si="19"/>
        <v>Addison Central</v>
      </c>
      <c r="B116" s="188"/>
      <c r="C116" s="178">
        <f>VLOOKUP($A$7,'Extraordinary Thresholds'!$A$3:$B$7,2,FALSE)</f>
        <v>68017.008088770483</v>
      </c>
      <c r="D116" s="178">
        <f t="shared" si="17"/>
        <v>0</v>
      </c>
      <c r="E116" s="179">
        <f t="shared" si="18"/>
        <v>0</v>
      </c>
      <c r="F116" s="178">
        <f t="shared" si="20"/>
        <v>0</v>
      </c>
      <c r="G116" s="178">
        <f>IF(D116&gt;0,IF($A$7=2021,VLOOKUP($A$4,'FY22-25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6" s="178">
        <f t="shared" si="21"/>
        <v>0</v>
      </c>
      <c r="I116" s="178">
        <f t="shared" si="22"/>
        <v>0</v>
      </c>
      <c r="J116" s="178">
        <f t="shared" si="23"/>
        <v>0</v>
      </c>
    </row>
    <row r="117" spans="1:10" ht="16.5" thickTop="1" thickBot="1">
      <c r="A117" s="7" t="str">
        <f t="shared" si="19"/>
        <v>Addison Central</v>
      </c>
      <c r="B117" s="188"/>
      <c r="C117" s="178">
        <f>VLOOKUP($A$7,'Extraordinary Thresholds'!$A$3:$B$7,2,FALSE)</f>
        <v>68017.008088770483</v>
      </c>
      <c r="D117" s="178">
        <f t="shared" si="17"/>
        <v>0</v>
      </c>
      <c r="E117" s="179">
        <f t="shared" si="18"/>
        <v>0</v>
      </c>
      <c r="F117" s="178">
        <f t="shared" si="20"/>
        <v>0</v>
      </c>
      <c r="G117" s="178">
        <f>IF(D117&gt;0,IF($A$7=2021,VLOOKUP($A$4,'FY22-25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7" s="178">
        <f t="shared" si="21"/>
        <v>0</v>
      </c>
      <c r="I117" s="178">
        <f t="shared" si="22"/>
        <v>0</v>
      </c>
      <c r="J117" s="178">
        <f t="shared" si="23"/>
        <v>0</v>
      </c>
    </row>
    <row r="118" spans="1:10" ht="16.5" thickTop="1" thickBot="1">
      <c r="A118" s="7" t="str">
        <f t="shared" si="19"/>
        <v>Addison Central</v>
      </c>
      <c r="B118" s="188"/>
      <c r="C118" s="178">
        <f>VLOOKUP($A$7,'Extraordinary Thresholds'!$A$3:$B$7,2,FALSE)</f>
        <v>68017.008088770483</v>
      </c>
      <c r="D118" s="178">
        <f t="shared" si="17"/>
        <v>0</v>
      </c>
      <c r="E118" s="179">
        <f t="shared" si="18"/>
        <v>0</v>
      </c>
      <c r="F118" s="178">
        <f t="shared" si="20"/>
        <v>0</v>
      </c>
      <c r="G118" s="178">
        <f>IF(D118&gt;0,IF($A$7=2021,VLOOKUP($A$4,'FY22-25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8" s="178">
        <f t="shared" si="21"/>
        <v>0</v>
      </c>
      <c r="I118" s="178">
        <f t="shared" si="22"/>
        <v>0</v>
      </c>
      <c r="J118" s="178">
        <f t="shared" si="23"/>
        <v>0</v>
      </c>
    </row>
    <row r="119" spans="1:10" ht="16.5" thickTop="1" thickBot="1">
      <c r="A119" s="7" t="str">
        <f t="shared" si="19"/>
        <v>Addison Central</v>
      </c>
      <c r="B119" s="188"/>
      <c r="C119" s="178">
        <f>VLOOKUP($A$7,'Extraordinary Thresholds'!$A$3:$B$7,2,FALSE)</f>
        <v>68017.008088770483</v>
      </c>
      <c r="D119" s="178">
        <f t="shared" si="17"/>
        <v>0</v>
      </c>
      <c r="E119" s="179">
        <f t="shared" si="18"/>
        <v>0</v>
      </c>
      <c r="F119" s="178">
        <f t="shared" si="20"/>
        <v>0</v>
      </c>
      <c r="G119" s="178">
        <f>IF(D119&gt;0,IF($A$7=2021,VLOOKUP($A$4,'FY22-25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19" s="178">
        <f t="shared" si="21"/>
        <v>0</v>
      </c>
      <c r="I119" s="178">
        <f t="shared" si="22"/>
        <v>0</v>
      </c>
      <c r="J119" s="178">
        <f t="shared" si="23"/>
        <v>0</v>
      </c>
    </row>
    <row r="120" spans="1:10" ht="16.5" thickTop="1" thickBot="1">
      <c r="A120" s="7" t="str">
        <f t="shared" si="19"/>
        <v>Addison Central</v>
      </c>
      <c r="B120" s="188"/>
      <c r="C120" s="178">
        <f>VLOOKUP($A$7,'Extraordinary Thresholds'!$A$3:$B$7,2,FALSE)</f>
        <v>68017.008088770483</v>
      </c>
      <c r="D120" s="178">
        <f t="shared" si="17"/>
        <v>0</v>
      </c>
      <c r="E120" s="179">
        <f t="shared" si="18"/>
        <v>0</v>
      </c>
      <c r="F120" s="178">
        <f t="shared" si="20"/>
        <v>0</v>
      </c>
      <c r="G120" s="178">
        <f>IF(D120&gt;0,IF($A$7=2021,VLOOKUP($A$4,'FY22-25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0" s="178">
        <f t="shared" si="21"/>
        <v>0</v>
      </c>
      <c r="I120" s="178">
        <f t="shared" si="22"/>
        <v>0</v>
      </c>
      <c r="J120" s="178">
        <f t="shared" si="23"/>
        <v>0</v>
      </c>
    </row>
    <row r="121" spans="1:10" ht="16.5" thickTop="1" thickBot="1">
      <c r="A121" s="7" t="str">
        <f t="shared" si="19"/>
        <v>Addison Central</v>
      </c>
      <c r="B121" s="188"/>
      <c r="C121" s="178">
        <f>VLOOKUP($A$7,'Extraordinary Thresholds'!$A$3:$B$7,2,FALSE)</f>
        <v>68017.008088770483</v>
      </c>
      <c r="D121" s="178">
        <f t="shared" si="17"/>
        <v>0</v>
      </c>
      <c r="E121" s="179">
        <f t="shared" si="18"/>
        <v>0</v>
      </c>
      <c r="F121" s="178">
        <f t="shared" si="20"/>
        <v>0</v>
      </c>
      <c r="G121" s="178">
        <f>IF(D121&gt;0,IF($A$7=2021,VLOOKUP($A$4,'FY22-25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1" s="178">
        <f t="shared" si="21"/>
        <v>0</v>
      </c>
      <c r="I121" s="178">
        <f t="shared" si="22"/>
        <v>0</v>
      </c>
      <c r="J121" s="178">
        <f t="shared" si="23"/>
        <v>0</v>
      </c>
    </row>
    <row r="122" spans="1:10" ht="16.5" thickTop="1" thickBot="1">
      <c r="A122" s="7" t="str">
        <f t="shared" si="19"/>
        <v>Addison Central</v>
      </c>
      <c r="B122" s="188"/>
      <c r="C122" s="178">
        <f>VLOOKUP($A$7,'Extraordinary Thresholds'!$A$3:$B$7,2,FALSE)</f>
        <v>68017.008088770483</v>
      </c>
      <c r="D122" s="178">
        <f t="shared" si="17"/>
        <v>0</v>
      </c>
      <c r="E122" s="179">
        <f t="shared" si="18"/>
        <v>0</v>
      </c>
      <c r="F122" s="178">
        <f t="shared" si="20"/>
        <v>0</v>
      </c>
      <c r="G122" s="178">
        <f>IF(D122&gt;0,IF($A$7=2021,VLOOKUP($A$4,'FY22-25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2" s="178">
        <f t="shared" si="21"/>
        <v>0</v>
      </c>
      <c r="I122" s="178">
        <f t="shared" si="22"/>
        <v>0</v>
      </c>
      <c r="J122" s="178">
        <f t="shared" si="23"/>
        <v>0</v>
      </c>
    </row>
    <row r="123" spans="1:10" ht="16.5" thickTop="1" thickBot="1">
      <c r="A123" s="7" t="str">
        <f t="shared" si="19"/>
        <v>Addison Central</v>
      </c>
      <c r="B123" s="188"/>
      <c r="C123" s="178">
        <f>VLOOKUP($A$7,'Extraordinary Thresholds'!$A$3:$B$7,2,FALSE)</f>
        <v>68017.008088770483</v>
      </c>
      <c r="D123" s="178">
        <f t="shared" si="17"/>
        <v>0</v>
      </c>
      <c r="E123" s="179">
        <f t="shared" si="18"/>
        <v>0</v>
      </c>
      <c r="F123" s="178">
        <f t="shared" si="20"/>
        <v>0</v>
      </c>
      <c r="G123" s="178">
        <f>IF(D123&gt;0,IF($A$7=2021,VLOOKUP($A$4,'FY22-25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3" s="178">
        <f t="shared" si="21"/>
        <v>0</v>
      </c>
      <c r="I123" s="178">
        <f t="shared" si="22"/>
        <v>0</v>
      </c>
      <c r="J123" s="178">
        <f t="shared" si="23"/>
        <v>0</v>
      </c>
    </row>
    <row r="124" spans="1:10" ht="16.5" thickTop="1" thickBot="1">
      <c r="A124" s="7" t="str">
        <f t="shared" si="19"/>
        <v>Addison Central</v>
      </c>
      <c r="B124" s="188"/>
      <c r="C124" s="178">
        <f>VLOOKUP($A$7,'Extraordinary Thresholds'!$A$3:$B$7,2,FALSE)</f>
        <v>68017.008088770483</v>
      </c>
      <c r="D124" s="178">
        <f t="shared" si="17"/>
        <v>0</v>
      </c>
      <c r="E124" s="179">
        <f t="shared" si="18"/>
        <v>0</v>
      </c>
      <c r="F124" s="178">
        <f t="shared" si="20"/>
        <v>0</v>
      </c>
      <c r="G124" s="178">
        <f>IF(D124&gt;0,IF($A$7=2021,VLOOKUP($A$4,'FY22-25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4" s="178">
        <f t="shared" si="21"/>
        <v>0</v>
      </c>
      <c r="I124" s="178">
        <f t="shared" si="22"/>
        <v>0</v>
      </c>
      <c r="J124" s="178">
        <f t="shared" si="23"/>
        <v>0</v>
      </c>
    </row>
    <row r="125" spans="1:10" ht="16.5" thickTop="1" thickBot="1">
      <c r="A125" s="7" t="str">
        <f t="shared" si="19"/>
        <v>Addison Central</v>
      </c>
      <c r="B125" s="188"/>
      <c r="C125" s="178">
        <f>VLOOKUP($A$7,'Extraordinary Thresholds'!$A$3:$B$7,2,FALSE)</f>
        <v>68017.008088770483</v>
      </c>
      <c r="D125" s="178">
        <f t="shared" si="17"/>
        <v>0</v>
      </c>
      <c r="E125" s="179">
        <f t="shared" si="18"/>
        <v>0</v>
      </c>
      <c r="F125" s="178">
        <f t="shared" si="20"/>
        <v>0</v>
      </c>
      <c r="G125" s="178">
        <f>IF(D125&gt;0,IF($A$7=2021,VLOOKUP($A$4,'FY22-25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5" s="178">
        <f t="shared" si="21"/>
        <v>0</v>
      </c>
      <c r="I125" s="178">
        <f t="shared" si="22"/>
        <v>0</v>
      </c>
      <c r="J125" s="178">
        <f t="shared" si="23"/>
        <v>0</v>
      </c>
    </row>
    <row r="126" spans="1:10" ht="16.5" thickTop="1" thickBot="1">
      <c r="A126" s="7" t="str">
        <f t="shared" si="19"/>
        <v>Addison Central</v>
      </c>
      <c r="B126" s="188"/>
      <c r="C126" s="178">
        <f>VLOOKUP($A$7,'Extraordinary Thresholds'!$A$3:$B$7,2,FALSE)</f>
        <v>68017.008088770483</v>
      </c>
      <c r="D126" s="178">
        <f t="shared" si="17"/>
        <v>0</v>
      </c>
      <c r="E126" s="179">
        <f t="shared" si="18"/>
        <v>0</v>
      </c>
      <c r="F126" s="178">
        <f t="shared" si="20"/>
        <v>0</v>
      </c>
      <c r="G126" s="178">
        <f>IF(D126&gt;0,IF($A$7=2021,VLOOKUP($A$4,'FY22-25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6" s="178">
        <f t="shared" si="21"/>
        <v>0</v>
      </c>
      <c r="I126" s="178">
        <f t="shared" si="22"/>
        <v>0</v>
      </c>
      <c r="J126" s="178">
        <f t="shared" si="23"/>
        <v>0</v>
      </c>
    </row>
    <row r="127" spans="1:10" ht="16.5" thickTop="1" thickBot="1">
      <c r="A127" s="7" t="str">
        <f t="shared" si="19"/>
        <v>Addison Central</v>
      </c>
      <c r="B127" s="188"/>
      <c r="C127" s="178">
        <f>VLOOKUP($A$7,'Extraordinary Thresholds'!$A$3:$B$7,2,FALSE)</f>
        <v>68017.008088770483</v>
      </c>
      <c r="D127" s="178">
        <f t="shared" si="17"/>
        <v>0</v>
      </c>
      <c r="E127" s="179">
        <f t="shared" si="18"/>
        <v>0</v>
      </c>
      <c r="F127" s="178">
        <f t="shared" si="20"/>
        <v>0</v>
      </c>
      <c r="G127" s="178">
        <f>IF(D127&gt;0,IF($A$7=2021,VLOOKUP($A$4,'FY22-25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7" s="178">
        <f t="shared" si="21"/>
        <v>0</v>
      </c>
      <c r="I127" s="178">
        <f t="shared" si="22"/>
        <v>0</v>
      </c>
      <c r="J127" s="178">
        <f t="shared" si="23"/>
        <v>0</v>
      </c>
    </row>
    <row r="128" spans="1:10" ht="16.5" thickTop="1" thickBot="1">
      <c r="A128" s="7" t="str">
        <f t="shared" si="19"/>
        <v>Addison Central</v>
      </c>
      <c r="B128" s="188"/>
      <c r="C128" s="178">
        <f>VLOOKUP($A$7,'Extraordinary Thresholds'!$A$3:$B$7,2,FALSE)</f>
        <v>68017.008088770483</v>
      </c>
      <c r="D128" s="178">
        <f t="shared" si="17"/>
        <v>0</v>
      </c>
      <c r="E128" s="179">
        <f t="shared" si="18"/>
        <v>0</v>
      </c>
      <c r="F128" s="178">
        <f t="shared" si="20"/>
        <v>0</v>
      </c>
      <c r="G128" s="178">
        <f>IF(D128&gt;0,IF($A$7=2021,VLOOKUP($A$4,'FY22-25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8" s="178">
        <f t="shared" si="21"/>
        <v>0</v>
      </c>
      <c r="I128" s="178">
        <f t="shared" si="22"/>
        <v>0</v>
      </c>
      <c r="J128" s="178">
        <f t="shared" si="23"/>
        <v>0</v>
      </c>
    </row>
    <row r="129" spans="1:10" ht="16.5" thickTop="1" thickBot="1">
      <c r="A129" s="7" t="str">
        <f t="shared" si="19"/>
        <v>Addison Central</v>
      </c>
      <c r="B129" s="188"/>
      <c r="C129" s="178">
        <f>VLOOKUP($A$7,'Extraordinary Thresholds'!$A$3:$B$7,2,FALSE)</f>
        <v>68017.008088770483</v>
      </c>
      <c r="D129" s="178">
        <f t="shared" si="17"/>
        <v>0</v>
      </c>
      <c r="E129" s="179">
        <f t="shared" si="18"/>
        <v>0</v>
      </c>
      <c r="F129" s="178">
        <f t="shared" si="20"/>
        <v>0</v>
      </c>
      <c r="G129" s="178">
        <f>IF(D129&gt;0,IF($A$7=2021,VLOOKUP($A$4,'FY22-25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29" s="178">
        <f t="shared" si="21"/>
        <v>0</v>
      </c>
      <c r="I129" s="178">
        <f t="shared" si="22"/>
        <v>0</v>
      </c>
      <c r="J129" s="178">
        <f t="shared" si="23"/>
        <v>0</v>
      </c>
    </row>
    <row r="130" spans="1:10" ht="16.5" thickTop="1" thickBot="1">
      <c r="A130" s="7" t="str">
        <f t="shared" si="19"/>
        <v>Addison Central</v>
      </c>
      <c r="B130" s="188"/>
      <c r="C130" s="178">
        <f>VLOOKUP($A$7,'Extraordinary Thresholds'!$A$3:$B$7,2,FALSE)</f>
        <v>68017.008088770483</v>
      </c>
      <c r="D130" s="178">
        <f t="shared" si="17"/>
        <v>0</v>
      </c>
      <c r="E130" s="179">
        <f t="shared" si="18"/>
        <v>0</v>
      </c>
      <c r="F130" s="178">
        <f t="shared" si="20"/>
        <v>0</v>
      </c>
      <c r="G130" s="178">
        <f>IF(D130&gt;0,IF($A$7=2021,VLOOKUP($A$4,'FY22-25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0" s="178">
        <f t="shared" si="21"/>
        <v>0</v>
      </c>
      <c r="I130" s="178">
        <f t="shared" si="22"/>
        <v>0</v>
      </c>
      <c r="J130" s="178">
        <f t="shared" si="23"/>
        <v>0</v>
      </c>
    </row>
    <row r="131" spans="1:10" ht="16.5" thickTop="1" thickBot="1">
      <c r="A131" s="7" t="str">
        <f t="shared" si="19"/>
        <v>Addison Central</v>
      </c>
      <c r="B131" s="188"/>
      <c r="C131" s="178">
        <f>VLOOKUP($A$7,'Extraordinary Thresholds'!$A$3:$B$7,2,FALSE)</f>
        <v>68017.008088770483</v>
      </c>
      <c r="D131" s="178">
        <f t="shared" si="17"/>
        <v>0</v>
      </c>
      <c r="E131" s="179">
        <f t="shared" si="18"/>
        <v>0</v>
      </c>
      <c r="F131" s="178">
        <f t="shared" si="20"/>
        <v>0</v>
      </c>
      <c r="G131" s="178">
        <f>IF(D131&gt;0,IF($A$7=2021,VLOOKUP($A$4,'FY22-25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1" s="178">
        <f t="shared" si="21"/>
        <v>0</v>
      </c>
      <c r="I131" s="178">
        <f t="shared" si="22"/>
        <v>0</v>
      </c>
      <c r="J131" s="178">
        <f t="shared" si="23"/>
        <v>0</v>
      </c>
    </row>
    <row r="132" spans="1:10" ht="16.5" thickTop="1" thickBot="1">
      <c r="A132" s="7" t="str">
        <f t="shared" si="19"/>
        <v>Addison Central</v>
      </c>
      <c r="B132" s="188"/>
      <c r="C132" s="178">
        <f>VLOOKUP($A$7,'Extraordinary Thresholds'!$A$3:$B$7,2,FALSE)</f>
        <v>68017.008088770483</v>
      </c>
      <c r="D132" s="178">
        <f t="shared" si="17"/>
        <v>0</v>
      </c>
      <c r="E132" s="179">
        <f t="shared" si="18"/>
        <v>0</v>
      </c>
      <c r="F132" s="178">
        <f t="shared" si="20"/>
        <v>0</v>
      </c>
      <c r="G132" s="178">
        <f>IF(D132&gt;0,IF($A$7=2021,VLOOKUP($A$4,'FY22-25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2" s="178">
        <f t="shared" si="21"/>
        <v>0</v>
      </c>
      <c r="I132" s="178">
        <f t="shared" si="22"/>
        <v>0</v>
      </c>
      <c r="J132" s="178">
        <f t="shared" si="23"/>
        <v>0</v>
      </c>
    </row>
    <row r="133" spans="1:10" ht="16.5" thickTop="1" thickBot="1">
      <c r="A133" s="7" t="str">
        <f t="shared" si="19"/>
        <v>Addison Central</v>
      </c>
      <c r="B133" s="188"/>
      <c r="C133" s="178">
        <f>VLOOKUP($A$7,'Extraordinary Thresholds'!$A$3:$B$7,2,FALSE)</f>
        <v>68017.008088770483</v>
      </c>
      <c r="D133" s="178">
        <f t="shared" si="17"/>
        <v>0</v>
      </c>
      <c r="E133" s="179">
        <f t="shared" si="18"/>
        <v>0</v>
      </c>
      <c r="F133" s="178">
        <f t="shared" si="20"/>
        <v>0</v>
      </c>
      <c r="G133" s="178">
        <f>IF(D133&gt;0,IF($A$7=2021,VLOOKUP($A$4,'FY22-25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3" s="178">
        <f t="shared" si="21"/>
        <v>0</v>
      </c>
      <c r="I133" s="178">
        <f t="shared" si="22"/>
        <v>0</v>
      </c>
      <c r="J133" s="178">
        <f t="shared" si="23"/>
        <v>0</v>
      </c>
    </row>
    <row r="134" spans="1:10" ht="16.5" thickTop="1" thickBot="1">
      <c r="A134" s="7" t="str">
        <f t="shared" si="19"/>
        <v>Addison Central</v>
      </c>
      <c r="B134" s="188"/>
      <c r="C134" s="178">
        <f>VLOOKUP($A$7,'Extraordinary Thresholds'!$A$3:$B$7,2,FALSE)</f>
        <v>68017.008088770483</v>
      </c>
      <c r="D134" s="178">
        <f t="shared" si="17"/>
        <v>0</v>
      </c>
      <c r="E134" s="179">
        <f t="shared" si="18"/>
        <v>0</v>
      </c>
      <c r="F134" s="178">
        <f t="shared" si="20"/>
        <v>0</v>
      </c>
      <c r="G134" s="178">
        <f>IF(D134&gt;0,IF($A$7=2021,VLOOKUP($A$4,'FY22-25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4" s="178">
        <f t="shared" si="21"/>
        <v>0</v>
      </c>
      <c r="I134" s="178">
        <f t="shared" si="22"/>
        <v>0</v>
      </c>
      <c r="J134" s="178">
        <f t="shared" si="23"/>
        <v>0</v>
      </c>
    </row>
    <row r="135" spans="1:10" ht="16.5" thickTop="1" thickBot="1">
      <c r="A135" s="7" t="str">
        <f t="shared" si="19"/>
        <v>Addison Central</v>
      </c>
      <c r="B135" s="188"/>
      <c r="C135" s="178">
        <f>VLOOKUP($A$7,'Extraordinary Thresholds'!$A$3:$B$7,2,FALSE)</f>
        <v>68017.008088770483</v>
      </c>
      <c r="D135" s="178">
        <f t="shared" si="17"/>
        <v>0</v>
      </c>
      <c r="E135" s="179">
        <f t="shared" si="18"/>
        <v>0</v>
      </c>
      <c r="F135" s="178">
        <f t="shared" si="20"/>
        <v>0</v>
      </c>
      <c r="G135" s="178">
        <f>IF(D135&gt;0,IF($A$7=2021,VLOOKUP($A$4,'FY22-25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5" s="178">
        <f t="shared" si="21"/>
        <v>0</v>
      </c>
      <c r="I135" s="178">
        <f t="shared" si="22"/>
        <v>0</v>
      </c>
      <c r="J135" s="178">
        <f t="shared" si="23"/>
        <v>0</v>
      </c>
    </row>
    <row r="136" spans="1:10" ht="16.5" thickTop="1" thickBot="1">
      <c r="A136" s="7" t="str">
        <f t="shared" si="19"/>
        <v>Addison Central</v>
      </c>
      <c r="B136" s="188"/>
      <c r="C136" s="178">
        <f>VLOOKUP($A$7,'Extraordinary Thresholds'!$A$3:$B$7,2,FALSE)</f>
        <v>68017.008088770483</v>
      </c>
      <c r="D136" s="178">
        <f t="shared" si="17"/>
        <v>0</v>
      </c>
      <c r="E136" s="179">
        <f t="shared" si="18"/>
        <v>0</v>
      </c>
      <c r="F136" s="178">
        <f t="shared" si="20"/>
        <v>0</v>
      </c>
      <c r="G136" s="178">
        <f>IF(D136&gt;0,IF($A$7=2021,VLOOKUP($A$4,'FY22-25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6" s="178">
        <f t="shared" si="21"/>
        <v>0</v>
      </c>
      <c r="I136" s="178">
        <f t="shared" si="22"/>
        <v>0</v>
      </c>
      <c r="J136" s="178">
        <f t="shared" si="23"/>
        <v>0</v>
      </c>
    </row>
    <row r="137" spans="1:10" ht="16.5" thickTop="1" thickBot="1">
      <c r="A137" s="7" t="str">
        <f t="shared" ref="A137:A168" si="24">$A$4</f>
        <v>Addison Central</v>
      </c>
      <c r="B137" s="188"/>
      <c r="C137" s="178">
        <f>VLOOKUP($A$7,'Extraordinary Thresholds'!$A$3:$B$7,2,FALSE)</f>
        <v>68017.008088770483</v>
      </c>
      <c r="D137" s="178">
        <f t="shared" si="17"/>
        <v>0</v>
      </c>
      <c r="E137" s="179">
        <f t="shared" si="18"/>
        <v>0</v>
      </c>
      <c r="F137" s="178">
        <f t="shared" ref="F137:F168" si="25">IF(D137&gt;0,C137,0)</f>
        <v>0</v>
      </c>
      <c r="G137" s="178">
        <f>IF(D137&gt;0,IF($A$7=2021,VLOOKUP($A$4,'FY22-25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7" s="178">
        <f t="shared" ref="H137:H168" si="26">IF(D137&gt;0,(F137-G137)*0.6,0)</f>
        <v>0</v>
      </c>
      <c r="I137" s="178">
        <f t="shared" ref="I137:I168" si="27">IF(D137&gt;0,IF(H137&gt;D137,D137,H137),0)</f>
        <v>0</v>
      </c>
      <c r="J137" s="178">
        <f t="shared" ref="J137:J168" si="28">E137+I137</f>
        <v>0</v>
      </c>
    </row>
    <row r="138" spans="1:10" ht="16.5" thickTop="1" thickBot="1">
      <c r="A138" s="7" t="str">
        <f t="shared" si="24"/>
        <v>Addison Central</v>
      </c>
      <c r="B138" s="188"/>
      <c r="C138" s="178">
        <f>VLOOKUP($A$7,'Extraordinary Thresholds'!$A$3:$B$7,2,FALSE)</f>
        <v>68017.008088770483</v>
      </c>
      <c r="D138" s="178">
        <f t="shared" ref="D138:D200" si="29">IF(TRIM(B138)="",0,IF((B138-C138)&gt;0,B138-C138,0))</f>
        <v>0</v>
      </c>
      <c r="E138" s="179">
        <f t="shared" ref="E138:E200" si="30">D138*0.95</f>
        <v>0</v>
      </c>
      <c r="F138" s="178">
        <f t="shared" si="25"/>
        <v>0</v>
      </c>
      <c r="G138" s="178">
        <f>IF(D138&gt;0,IF($A$7=2021,VLOOKUP($A$4,'FY22-25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8" s="178">
        <f t="shared" si="26"/>
        <v>0</v>
      </c>
      <c r="I138" s="178">
        <f t="shared" si="27"/>
        <v>0</v>
      </c>
      <c r="J138" s="178">
        <f t="shared" si="28"/>
        <v>0</v>
      </c>
    </row>
    <row r="139" spans="1:10" ht="16.5" thickTop="1" thickBot="1">
      <c r="A139" s="7" t="str">
        <f t="shared" si="24"/>
        <v>Addison Central</v>
      </c>
      <c r="B139" s="188"/>
      <c r="C139" s="178">
        <f>VLOOKUP($A$7,'Extraordinary Thresholds'!$A$3:$B$7,2,FALSE)</f>
        <v>68017.008088770483</v>
      </c>
      <c r="D139" s="178">
        <f t="shared" si="29"/>
        <v>0</v>
      </c>
      <c r="E139" s="179">
        <f t="shared" si="30"/>
        <v>0</v>
      </c>
      <c r="F139" s="178">
        <f t="shared" si="25"/>
        <v>0</v>
      </c>
      <c r="G139" s="178">
        <f>IF(D139&gt;0,IF($A$7=2021,VLOOKUP($A$4,'FY22-25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39" s="178">
        <f t="shared" si="26"/>
        <v>0</v>
      </c>
      <c r="I139" s="178">
        <f t="shared" si="27"/>
        <v>0</v>
      </c>
      <c r="J139" s="178">
        <f t="shared" si="28"/>
        <v>0</v>
      </c>
    </row>
    <row r="140" spans="1:10" ht="16.5" thickTop="1" thickBot="1">
      <c r="A140" s="7" t="str">
        <f t="shared" si="24"/>
        <v>Addison Central</v>
      </c>
      <c r="B140" s="188"/>
      <c r="C140" s="178">
        <f>VLOOKUP($A$7,'Extraordinary Thresholds'!$A$3:$B$7,2,FALSE)</f>
        <v>68017.008088770483</v>
      </c>
      <c r="D140" s="178">
        <f t="shared" si="29"/>
        <v>0</v>
      </c>
      <c r="E140" s="179">
        <f t="shared" si="30"/>
        <v>0</v>
      </c>
      <c r="F140" s="178">
        <f t="shared" si="25"/>
        <v>0</v>
      </c>
      <c r="G140" s="178">
        <f>IF(D140&gt;0,IF($A$7=2021,VLOOKUP($A$4,'FY22-25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0" s="178">
        <f t="shared" si="26"/>
        <v>0</v>
      </c>
      <c r="I140" s="178">
        <f t="shared" si="27"/>
        <v>0</v>
      </c>
      <c r="J140" s="178">
        <f t="shared" si="28"/>
        <v>0</v>
      </c>
    </row>
    <row r="141" spans="1:10" ht="16.5" thickTop="1" thickBot="1">
      <c r="A141" s="7" t="str">
        <f t="shared" si="24"/>
        <v>Addison Central</v>
      </c>
      <c r="B141" s="188"/>
      <c r="C141" s="178">
        <f>VLOOKUP($A$7,'Extraordinary Thresholds'!$A$3:$B$7,2,FALSE)</f>
        <v>68017.008088770483</v>
      </c>
      <c r="D141" s="178">
        <f t="shared" si="29"/>
        <v>0</v>
      </c>
      <c r="E141" s="179">
        <f t="shared" si="30"/>
        <v>0</v>
      </c>
      <c r="F141" s="178">
        <f t="shared" si="25"/>
        <v>0</v>
      </c>
      <c r="G141" s="178">
        <f>IF(D141&gt;0,IF($A$7=2021,VLOOKUP($A$4,'FY22-25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1" s="178">
        <f t="shared" si="26"/>
        <v>0</v>
      </c>
      <c r="I141" s="178">
        <f t="shared" si="27"/>
        <v>0</v>
      </c>
      <c r="J141" s="178">
        <f t="shared" si="28"/>
        <v>0</v>
      </c>
    </row>
    <row r="142" spans="1:10" ht="16.5" thickTop="1" thickBot="1">
      <c r="A142" s="7" t="str">
        <f t="shared" si="24"/>
        <v>Addison Central</v>
      </c>
      <c r="B142" s="188"/>
      <c r="C142" s="178">
        <f>VLOOKUP($A$7,'Extraordinary Thresholds'!$A$3:$B$7,2,FALSE)</f>
        <v>68017.008088770483</v>
      </c>
      <c r="D142" s="178">
        <f t="shared" si="29"/>
        <v>0</v>
      </c>
      <c r="E142" s="179">
        <f t="shared" si="30"/>
        <v>0</v>
      </c>
      <c r="F142" s="178">
        <f t="shared" si="25"/>
        <v>0</v>
      </c>
      <c r="G142" s="178">
        <f>IF(D142&gt;0,IF($A$7=2021,VLOOKUP($A$4,'FY22-25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2" s="178">
        <f t="shared" si="26"/>
        <v>0</v>
      </c>
      <c r="I142" s="178">
        <f t="shared" si="27"/>
        <v>0</v>
      </c>
      <c r="J142" s="178">
        <f t="shared" si="28"/>
        <v>0</v>
      </c>
    </row>
    <row r="143" spans="1:10" ht="16.5" thickTop="1" thickBot="1">
      <c r="A143" s="7" t="str">
        <f t="shared" si="24"/>
        <v>Addison Central</v>
      </c>
      <c r="B143" s="188"/>
      <c r="C143" s="178">
        <f>VLOOKUP($A$7,'Extraordinary Thresholds'!$A$3:$B$7,2,FALSE)</f>
        <v>68017.008088770483</v>
      </c>
      <c r="D143" s="178">
        <f t="shared" si="29"/>
        <v>0</v>
      </c>
      <c r="E143" s="179">
        <f t="shared" si="30"/>
        <v>0</v>
      </c>
      <c r="F143" s="178">
        <f t="shared" si="25"/>
        <v>0</v>
      </c>
      <c r="G143" s="178">
        <f>IF(D143&gt;0,IF($A$7=2021,VLOOKUP($A$4,'FY22-25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3" s="178">
        <f t="shared" si="26"/>
        <v>0</v>
      </c>
      <c r="I143" s="178">
        <f t="shared" si="27"/>
        <v>0</v>
      </c>
      <c r="J143" s="178">
        <f t="shared" si="28"/>
        <v>0</v>
      </c>
    </row>
    <row r="144" spans="1:10" ht="16.5" thickTop="1" thickBot="1">
      <c r="A144" s="7" t="str">
        <f t="shared" si="24"/>
        <v>Addison Central</v>
      </c>
      <c r="B144" s="188"/>
      <c r="C144" s="178">
        <f>VLOOKUP($A$7,'Extraordinary Thresholds'!$A$3:$B$7,2,FALSE)</f>
        <v>68017.008088770483</v>
      </c>
      <c r="D144" s="178">
        <f t="shared" si="29"/>
        <v>0</v>
      </c>
      <c r="E144" s="179">
        <f t="shared" si="30"/>
        <v>0</v>
      </c>
      <c r="F144" s="178">
        <f t="shared" si="25"/>
        <v>0</v>
      </c>
      <c r="G144" s="178">
        <f>IF(D144&gt;0,IF($A$7=2021,VLOOKUP($A$4,'FY22-25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4" s="178">
        <f t="shared" si="26"/>
        <v>0</v>
      </c>
      <c r="I144" s="178">
        <f t="shared" si="27"/>
        <v>0</v>
      </c>
      <c r="J144" s="178">
        <f t="shared" si="28"/>
        <v>0</v>
      </c>
    </row>
    <row r="145" spans="1:10" ht="16.5" thickTop="1" thickBot="1">
      <c r="A145" s="7" t="str">
        <f t="shared" si="24"/>
        <v>Addison Central</v>
      </c>
      <c r="B145" s="188"/>
      <c r="C145" s="178">
        <f>VLOOKUP($A$7,'Extraordinary Thresholds'!$A$3:$B$7,2,FALSE)</f>
        <v>68017.008088770483</v>
      </c>
      <c r="D145" s="178">
        <f t="shared" si="29"/>
        <v>0</v>
      </c>
      <c r="E145" s="179">
        <f t="shared" si="30"/>
        <v>0</v>
      </c>
      <c r="F145" s="178">
        <f t="shared" si="25"/>
        <v>0</v>
      </c>
      <c r="G145" s="178">
        <f>IF(D145&gt;0,IF($A$7=2021,VLOOKUP($A$4,'FY22-25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5" s="178">
        <f t="shared" si="26"/>
        <v>0</v>
      </c>
      <c r="I145" s="178">
        <f t="shared" si="27"/>
        <v>0</v>
      </c>
      <c r="J145" s="178">
        <f t="shared" si="28"/>
        <v>0</v>
      </c>
    </row>
    <row r="146" spans="1:10" ht="16.5" thickTop="1" thickBot="1">
      <c r="A146" s="7" t="str">
        <f t="shared" si="24"/>
        <v>Addison Central</v>
      </c>
      <c r="B146" s="188"/>
      <c r="C146" s="178">
        <f>VLOOKUP($A$7,'Extraordinary Thresholds'!$A$3:$B$7,2,FALSE)</f>
        <v>68017.008088770483</v>
      </c>
      <c r="D146" s="178">
        <f t="shared" si="29"/>
        <v>0</v>
      </c>
      <c r="E146" s="179">
        <f t="shared" si="30"/>
        <v>0</v>
      </c>
      <c r="F146" s="178">
        <f t="shared" si="25"/>
        <v>0</v>
      </c>
      <c r="G146" s="178">
        <f>IF(D146&gt;0,IF($A$7=2021,VLOOKUP($A$4,'FY22-25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6" s="178">
        <f t="shared" si="26"/>
        <v>0</v>
      </c>
      <c r="I146" s="178">
        <f t="shared" si="27"/>
        <v>0</v>
      </c>
      <c r="J146" s="178">
        <f t="shared" si="28"/>
        <v>0</v>
      </c>
    </row>
    <row r="147" spans="1:10" ht="16.5" thickTop="1" thickBot="1">
      <c r="A147" s="7" t="str">
        <f t="shared" si="24"/>
        <v>Addison Central</v>
      </c>
      <c r="B147" s="188"/>
      <c r="C147" s="178">
        <f>VLOOKUP($A$7,'Extraordinary Thresholds'!$A$3:$B$7,2,FALSE)</f>
        <v>68017.008088770483</v>
      </c>
      <c r="D147" s="178">
        <f t="shared" si="29"/>
        <v>0</v>
      </c>
      <c r="E147" s="179">
        <f t="shared" si="30"/>
        <v>0</v>
      </c>
      <c r="F147" s="178">
        <f t="shared" si="25"/>
        <v>0</v>
      </c>
      <c r="G147" s="178">
        <f>IF(D147&gt;0,IF($A$7=2021,VLOOKUP($A$4,'FY22-25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7" s="178">
        <f t="shared" si="26"/>
        <v>0</v>
      </c>
      <c r="I147" s="178">
        <f t="shared" si="27"/>
        <v>0</v>
      </c>
      <c r="J147" s="178">
        <f t="shared" si="28"/>
        <v>0</v>
      </c>
    </row>
    <row r="148" spans="1:10" ht="16.5" thickTop="1" thickBot="1">
      <c r="A148" s="7" t="str">
        <f t="shared" si="24"/>
        <v>Addison Central</v>
      </c>
      <c r="B148" s="188"/>
      <c r="C148" s="178">
        <f>VLOOKUP($A$7,'Extraordinary Thresholds'!$A$3:$B$7,2,FALSE)</f>
        <v>68017.008088770483</v>
      </c>
      <c r="D148" s="178">
        <f t="shared" si="29"/>
        <v>0</v>
      </c>
      <c r="E148" s="179">
        <f t="shared" si="30"/>
        <v>0</v>
      </c>
      <c r="F148" s="178">
        <f t="shared" si="25"/>
        <v>0</v>
      </c>
      <c r="G148" s="178">
        <f>IF(D148&gt;0,IF($A$7=2021,VLOOKUP($A$4,'FY22-25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8" s="178">
        <f t="shared" si="26"/>
        <v>0</v>
      </c>
      <c r="I148" s="178">
        <f t="shared" si="27"/>
        <v>0</v>
      </c>
      <c r="J148" s="178">
        <f t="shared" si="28"/>
        <v>0</v>
      </c>
    </row>
    <row r="149" spans="1:10" ht="16.5" thickTop="1" thickBot="1">
      <c r="A149" s="7" t="str">
        <f t="shared" si="24"/>
        <v>Addison Central</v>
      </c>
      <c r="B149" s="188"/>
      <c r="C149" s="178">
        <f>VLOOKUP($A$7,'Extraordinary Thresholds'!$A$3:$B$7,2,FALSE)</f>
        <v>68017.008088770483</v>
      </c>
      <c r="D149" s="178">
        <f t="shared" si="29"/>
        <v>0</v>
      </c>
      <c r="E149" s="179">
        <f t="shared" si="30"/>
        <v>0</v>
      </c>
      <c r="F149" s="178">
        <f t="shared" si="25"/>
        <v>0</v>
      </c>
      <c r="G149" s="178">
        <f>IF(D149&gt;0,IF($A$7=2021,VLOOKUP($A$4,'FY22-25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49" s="178">
        <f t="shared" si="26"/>
        <v>0</v>
      </c>
      <c r="I149" s="178">
        <f t="shared" si="27"/>
        <v>0</v>
      </c>
      <c r="J149" s="178">
        <f t="shared" si="28"/>
        <v>0</v>
      </c>
    </row>
    <row r="150" spans="1:10" ht="16.5" thickTop="1" thickBot="1">
      <c r="A150" s="7" t="str">
        <f t="shared" si="24"/>
        <v>Addison Central</v>
      </c>
      <c r="B150" s="188"/>
      <c r="C150" s="178">
        <f>VLOOKUP($A$7,'Extraordinary Thresholds'!$A$3:$B$7,2,FALSE)</f>
        <v>68017.008088770483</v>
      </c>
      <c r="D150" s="178">
        <f t="shared" si="29"/>
        <v>0</v>
      </c>
      <c r="E150" s="179">
        <f t="shared" si="30"/>
        <v>0</v>
      </c>
      <c r="F150" s="178">
        <f t="shared" si="25"/>
        <v>0</v>
      </c>
      <c r="G150" s="178">
        <f>IF(D150&gt;0,IF($A$7=2021,VLOOKUP($A$4,'FY22-25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0" s="178">
        <f t="shared" si="26"/>
        <v>0</v>
      </c>
      <c r="I150" s="178">
        <f t="shared" si="27"/>
        <v>0</v>
      </c>
      <c r="J150" s="178">
        <f t="shared" si="28"/>
        <v>0</v>
      </c>
    </row>
    <row r="151" spans="1:10" ht="16.5" thickTop="1" thickBot="1">
      <c r="A151" s="7" t="str">
        <f t="shared" si="24"/>
        <v>Addison Central</v>
      </c>
      <c r="B151" s="188"/>
      <c r="C151" s="178">
        <f>VLOOKUP($A$7,'Extraordinary Thresholds'!$A$3:$B$7,2,FALSE)</f>
        <v>68017.008088770483</v>
      </c>
      <c r="D151" s="178">
        <f t="shared" si="29"/>
        <v>0</v>
      </c>
      <c r="E151" s="179">
        <f t="shared" si="30"/>
        <v>0</v>
      </c>
      <c r="F151" s="178">
        <f t="shared" si="25"/>
        <v>0</v>
      </c>
      <c r="G151" s="178">
        <f>IF(D151&gt;0,IF($A$7=2021,VLOOKUP($A$4,'FY22-25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1" s="178">
        <f t="shared" si="26"/>
        <v>0</v>
      </c>
      <c r="I151" s="178">
        <f t="shared" si="27"/>
        <v>0</v>
      </c>
      <c r="J151" s="178">
        <f t="shared" si="28"/>
        <v>0</v>
      </c>
    </row>
    <row r="152" spans="1:10" ht="16.5" thickTop="1" thickBot="1">
      <c r="A152" s="7" t="str">
        <f t="shared" si="24"/>
        <v>Addison Central</v>
      </c>
      <c r="B152" s="188"/>
      <c r="C152" s="178">
        <f>VLOOKUP($A$7,'Extraordinary Thresholds'!$A$3:$B$7,2,FALSE)</f>
        <v>68017.008088770483</v>
      </c>
      <c r="D152" s="178">
        <f t="shared" si="29"/>
        <v>0</v>
      </c>
      <c r="E152" s="179">
        <f t="shared" si="30"/>
        <v>0</v>
      </c>
      <c r="F152" s="178">
        <f t="shared" si="25"/>
        <v>0</v>
      </c>
      <c r="G152" s="178">
        <f>IF(D152&gt;0,IF($A$7=2021,VLOOKUP($A$4,'FY22-25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2" s="178">
        <f t="shared" si="26"/>
        <v>0</v>
      </c>
      <c r="I152" s="178">
        <f t="shared" si="27"/>
        <v>0</v>
      </c>
      <c r="J152" s="178">
        <f t="shared" si="28"/>
        <v>0</v>
      </c>
    </row>
    <row r="153" spans="1:10" ht="16.5" thickTop="1" thickBot="1">
      <c r="A153" s="7" t="str">
        <f t="shared" si="24"/>
        <v>Addison Central</v>
      </c>
      <c r="B153" s="188"/>
      <c r="C153" s="178">
        <f>VLOOKUP($A$7,'Extraordinary Thresholds'!$A$3:$B$7,2,FALSE)</f>
        <v>68017.008088770483</v>
      </c>
      <c r="D153" s="178">
        <f t="shared" si="29"/>
        <v>0</v>
      </c>
      <c r="E153" s="179">
        <f t="shared" si="30"/>
        <v>0</v>
      </c>
      <c r="F153" s="178">
        <f t="shared" si="25"/>
        <v>0</v>
      </c>
      <c r="G153" s="178">
        <f>IF(D153&gt;0,IF($A$7=2021,VLOOKUP($A$4,'FY22-25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3" s="178">
        <f t="shared" si="26"/>
        <v>0</v>
      </c>
      <c r="I153" s="178">
        <f t="shared" si="27"/>
        <v>0</v>
      </c>
      <c r="J153" s="178">
        <f t="shared" si="28"/>
        <v>0</v>
      </c>
    </row>
    <row r="154" spans="1:10" ht="16.5" thickTop="1" thickBot="1">
      <c r="A154" s="7" t="str">
        <f t="shared" si="24"/>
        <v>Addison Central</v>
      </c>
      <c r="B154" s="188"/>
      <c r="C154" s="178">
        <f>VLOOKUP($A$7,'Extraordinary Thresholds'!$A$3:$B$7,2,FALSE)</f>
        <v>68017.008088770483</v>
      </c>
      <c r="D154" s="178">
        <f t="shared" si="29"/>
        <v>0</v>
      </c>
      <c r="E154" s="179">
        <f t="shared" si="30"/>
        <v>0</v>
      </c>
      <c r="F154" s="178">
        <f t="shared" si="25"/>
        <v>0</v>
      </c>
      <c r="G154" s="178">
        <f>IF(D154&gt;0,IF($A$7=2021,VLOOKUP($A$4,'FY22-25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4" s="178">
        <f t="shared" si="26"/>
        <v>0</v>
      </c>
      <c r="I154" s="178">
        <f t="shared" si="27"/>
        <v>0</v>
      </c>
      <c r="J154" s="178">
        <f t="shared" si="28"/>
        <v>0</v>
      </c>
    </row>
    <row r="155" spans="1:10" ht="16.5" thickTop="1" thickBot="1">
      <c r="A155" s="7" t="str">
        <f t="shared" si="24"/>
        <v>Addison Central</v>
      </c>
      <c r="B155" s="188"/>
      <c r="C155" s="178">
        <f>VLOOKUP($A$7,'Extraordinary Thresholds'!$A$3:$B$7,2,FALSE)</f>
        <v>68017.008088770483</v>
      </c>
      <c r="D155" s="178">
        <f t="shared" si="29"/>
        <v>0</v>
      </c>
      <c r="E155" s="179">
        <f t="shared" si="30"/>
        <v>0</v>
      </c>
      <c r="F155" s="178">
        <f t="shared" si="25"/>
        <v>0</v>
      </c>
      <c r="G155" s="178">
        <f>IF(D155&gt;0,IF($A$7=2021,VLOOKUP($A$4,'FY22-25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5" s="178">
        <f t="shared" si="26"/>
        <v>0</v>
      </c>
      <c r="I155" s="178">
        <f t="shared" si="27"/>
        <v>0</v>
      </c>
      <c r="J155" s="178">
        <f t="shared" si="28"/>
        <v>0</v>
      </c>
    </row>
    <row r="156" spans="1:10" ht="16.5" thickTop="1" thickBot="1">
      <c r="A156" s="7" t="str">
        <f t="shared" si="24"/>
        <v>Addison Central</v>
      </c>
      <c r="B156" s="188"/>
      <c r="C156" s="178">
        <f>VLOOKUP($A$7,'Extraordinary Thresholds'!$A$3:$B$7,2,FALSE)</f>
        <v>68017.008088770483</v>
      </c>
      <c r="D156" s="178">
        <f t="shared" si="29"/>
        <v>0</v>
      </c>
      <c r="E156" s="179">
        <f t="shared" si="30"/>
        <v>0</v>
      </c>
      <c r="F156" s="178">
        <f t="shared" si="25"/>
        <v>0</v>
      </c>
      <c r="G156" s="178">
        <f>IF(D156&gt;0,IF($A$7=2021,VLOOKUP($A$4,'FY22-25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6" s="178">
        <f t="shared" si="26"/>
        <v>0</v>
      </c>
      <c r="I156" s="178">
        <f t="shared" si="27"/>
        <v>0</v>
      </c>
      <c r="J156" s="178">
        <f t="shared" si="28"/>
        <v>0</v>
      </c>
    </row>
    <row r="157" spans="1:10" ht="16.5" thickTop="1" thickBot="1">
      <c r="A157" s="7" t="str">
        <f t="shared" si="24"/>
        <v>Addison Central</v>
      </c>
      <c r="B157" s="188"/>
      <c r="C157" s="178">
        <f>VLOOKUP($A$7,'Extraordinary Thresholds'!$A$3:$B$7,2,FALSE)</f>
        <v>68017.008088770483</v>
      </c>
      <c r="D157" s="178">
        <f t="shared" si="29"/>
        <v>0</v>
      </c>
      <c r="E157" s="179">
        <f t="shared" si="30"/>
        <v>0</v>
      </c>
      <c r="F157" s="178">
        <f t="shared" si="25"/>
        <v>0</v>
      </c>
      <c r="G157" s="178">
        <f>IF(D157&gt;0,IF($A$7=2021,VLOOKUP($A$4,'FY22-25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7" s="178">
        <f t="shared" si="26"/>
        <v>0</v>
      </c>
      <c r="I157" s="178">
        <f t="shared" si="27"/>
        <v>0</v>
      </c>
      <c r="J157" s="178">
        <f t="shared" si="28"/>
        <v>0</v>
      </c>
    </row>
    <row r="158" spans="1:10" ht="16.5" thickTop="1" thickBot="1">
      <c r="A158" s="7" t="str">
        <f t="shared" si="24"/>
        <v>Addison Central</v>
      </c>
      <c r="B158" s="188"/>
      <c r="C158" s="178">
        <f>VLOOKUP($A$7,'Extraordinary Thresholds'!$A$3:$B$7,2,FALSE)</f>
        <v>68017.008088770483</v>
      </c>
      <c r="D158" s="178">
        <f t="shared" si="29"/>
        <v>0</v>
      </c>
      <c r="E158" s="179">
        <f t="shared" si="30"/>
        <v>0</v>
      </c>
      <c r="F158" s="178">
        <f t="shared" si="25"/>
        <v>0</v>
      </c>
      <c r="G158" s="178">
        <f>IF(D158&gt;0,IF($A$7=2021,VLOOKUP($A$4,'FY22-25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8" s="178">
        <f t="shared" si="26"/>
        <v>0</v>
      </c>
      <c r="I158" s="178">
        <f t="shared" si="27"/>
        <v>0</v>
      </c>
      <c r="J158" s="178">
        <f t="shared" si="28"/>
        <v>0</v>
      </c>
    </row>
    <row r="159" spans="1:10" ht="16.5" thickTop="1" thickBot="1">
      <c r="A159" s="7" t="str">
        <f t="shared" si="24"/>
        <v>Addison Central</v>
      </c>
      <c r="B159" s="188"/>
      <c r="C159" s="178">
        <f>VLOOKUP($A$7,'Extraordinary Thresholds'!$A$3:$B$7,2,FALSE)</f>
        <v>68017.008088770483</v>
      </c>
      <c r="D159" s="178">
        <f t="shared" si="29"/>
        <v>0</v>
      </c>
      <c r="E159" s="179">
        <f t="shared" si="30"/>
        <v>0</v>
      </c>
      <c r="F159" s="178">
        <f t="shared" si="25"/>
        <v>0</v>
      </c>
      <c r="G159" s="178">
        <f>IF(D159&gt;0,IF($A$7=2021,VLOOKUP($A$4,'FY22-25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59" s="178">
        <f t="shared" si="26"/>
        <v>0</v>
      </c>
      <c r="I159" s="178">
        <f t="shared" si="27"/>
        <v>0</v>
      </c>
      <c r="J159" s="178">
        <f t="shared" si="28"/>
        <v>0</v>
      </c>
    </row>
    <row r="160" spans="1:10" ht="16.5" thickTop="1" thickBot="1">
      <c r="A160" s="7" t="str">
        <f t="shared" si="24"/>
        <v>Addison Central</v>
      </c>
      <c r="B160" s="188"/>
      <c r="C160" s="178">
        <f>VLOOKUP($A$7,'Extraordinary Thresholds'!$A$3:$B$7,2,FALSE)</f>
        <v>68017.008088770483</v>
      </c>
      <c r="D160" s="178">
        <f t="shared" si="29"/>
        <v>0</v>
      </c>
      <c r="E160" s="179">
        <f t="shared" si="30"/>
        <v>0</v>
      </c>
      <c r="F160" s="178">
        <f t="shared" si="25"/>
        <v>0</v>
      </c>
      <c r="G160" s="178">
        <f>IF(D160&gt;0,IF($A$7=2021,VLOOKUP($A$4,'FY22-25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0" s="178">
        <f t="shared" si="26"/>
        <v>0</v>
      </c>
      <c r="I160" s="178">
        <f t="shared" si="27"/>
        <v>0</v>
      </c>
      <c r="J160" s="178">
        <f t="shared" si="28"/>
        <v>0</v>
      </c>
    </row>
    <row r="161" spans="1:10" ht="16.5" thickTop="1" thickBot="1">
      <c r="A161" s="7" t="str">
        <f t="shared" si="24"/>
        <v>Addison Central</v>
      </c>
      <c r="B161" s="188"/>
      <c r="C161" s="178">
        <f>VLOOKUP($A$7,'Extraordinary Thresholds'!$A$3:$B$7,2,FALSE)</f>
        <v>68017.008088770483</v>
      </c>
      <c r="D161" s="178">
        <f t="shared" si="29"/>
        <v>0</v>
      </c>
      <c r="E161" s="179">
        <f t="shared" si="30"/>
        <v>0</v>
      </c>
      <c r="F161" s="178">
        <f t="shared" si="25"/>
        <v>0</v>
      </c>
      <c r="G161" s="178">
        <f>IF(D161&gt;0,IF($A$7=2021,VLOOKUP($A$4,'FY22-25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1" s="178">
        <f t="shared" si="26"/>
        <v>0</v>
      </c>
      <c r="I161" s="178">
        <f t="shared" si="27"/>
        <v>0</v>
      </c>
      <c r="J161" s="178">
        <f t="shared" si="28"/>
        <v>0</v>
      </c>
    </row>
    <row r="162" spans="1:10" ht="16.5" thickTop="1" thickBot="1">
      <c r="A162" s="7" t="str">
        <f t="shared" si="24"/>
        <v>Addison Central</v>
      </c>
      <c r="B162" s="188"/>
      <c r="C162" s="178">
        <f>VLOOKUP($A$7,'Extraordinary Thresholds'!$A$3:$B$7,2,FALSE)</f>
        <v>68017.008088770483</v>
      </c>
      <c r="D162" s="178">
        <f t="shared" si="29"/>
        <v>0</v>
      </c>
      <c r="E162" s="179">
        <f t="shared" si="30"/>
        <v>0</v>
      </c>
      <c r="F162" s="178">
        <f t="shared" si="25"/>
        <v>0</v>
      </c>
      <c r="G162" s="178">
        <f>IF(D162&gt;0,IF($A$7=2021,VLOOKUP($A$4,'FY22-25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2" s="178">
        <f t="shared" si="26"/>
        <v>0</v>
      </c>
      <c r="I162" s="178">
        <f t="shared" si="27"/>
        <v>0</v>
      </c>
      <c r="J162" s="178">
        <f t="shared" si="28"/>
        <v>0</v>
      </c>
    </row>
    <row r="163" spans="1:10" ht="16.5" thickTop="1" thickBot="1">
      <c r="A163" s="7" t="str">
        <f t="shared" si="24"/>
        <v>Addison Central</v>
      </c>
      <c r="B163" s="188"/>
      <c r="C163" s="178">
        <f>VLOOKUP($A$7,'Extraordinary Thresholds'!$A$3:$B$7,2,FALSE)</f>
        <v>68017.008088770483</v>
      </c>
      <c r="D163" s="178">
        <f t="shared" si="29"/>
        <v>0</v>
      </c>
      <c r="E163" s="179">
        <f t="shared" si="30"/>
        <v>0</v>
      </c>
      <c r="F163" s="178">
        <f t="shared" si="25"/>
        <v>0</v>
      </c>
      <c r="G163" s="178">
        <f>IF(D163&gt;0,IF($A$7=2021,VLOOKUP($A$4,'FY22-25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3" s="178">
        <f t="shared" si="26"/>
        <v>0</v>
      </c>
      <c r="I163" s="178">
        <f t="shared" si="27"/>
        <v>0</v>
      </c>
      <c r="J163" s="178">
        <f t="shared" si="28"/>
        <v>0</v>
      </c>
    </row>
    <row r="164" spans="1:10" ht="16.5" thickTop="1" thickBot="1">
      <c r="A164" s="7" t="str">
        <f t="shared" si="24"/>
        <v>Addison Central</v>
      </c>
      <c r="B164" s="188"/>
      <c r="C164" s="178">
        <f>VLOOKUP($A$7,'Extraordinary Thresholds'!$A$3:$B$7,2,FALSE)</f>
        <v>68017.008088770483</v>
      </c>
      <c r="D164" s="178">
        <f t="shared" si="29"/>
        <v>0</v>
      </c>
      <c r="E164" s="179">
        <f t="shared" si="30"/>
        <v>0</v>
      </c>
      <c r="F164" s="178">
        <f t="shared" si="25"/>
        <v>0</v>
      </c>
      <c r="G164" s="178">
        <f>IF(D164&gt;0,IF($A$7=2021,VLOOKUP($A$4,'FY22-25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4" s="178">
        <f t="shared" si="26"/>
        <v>0</v>
      </c>
      <c r="I164" s="178">
        <f t="shared" si="27"/>
        <v>0</v>
      </c>
      <c r="J164" s="178">
        <f t="shared" si="28"/>
        <v>0</v>
      </c>
    </row>
    <row r="165" spans="1:10" ht="16.5" thickTop="1" thickBot="1">
      <c r="A165" s="7" t="str">
        <f t="shared" si="24"/>
        <v>Addison Central</v>
      </c>
      <c r="B165" s="188"/>
      <c r="C165" s="178">
        <f>VLOOKUP($A$7,'Extraordinary Thresholds'!$A$3:$B$7,2,FALSE)</f>
        <v>68017.008088770483</v>
      </c>
      <c r="D165" s="178">
        <f t="shared" si="29"/>
        <v>0</v>
      </c>
      <c r="E165" s="179">
        <f t="shared" si="30"/>
        <v>0</v>
      </c>
      <c r="F165" s="178">
        <f t="shared" si="25"/>
        <v>0</v>
      </c>
      <c r="G165" s="178">
        <f>IF(D165&gt;0,IF($A$7=2021,VLOOKUP($A$4,'FY22-25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5" s="178">
        <f t="shared" si="26"/>
        <v>0</v>
      </c>
      <c r="I165" s="178">
        <f t="shared" si="27"/>
        <v>0</v>
      </c>
      <c r="J165" s="178">
        <f t="shared" si="28"/>
        <v>0</v>
      </c>
    </row>
    <row r="166" spans="1:10" ht="16.5" thickTop="1" thickBot="1">
      <c r="A166" s="7" t="str">
        <f t="shared" si="24"/>
        <v>Addison Central</v>
      </c>
      <c r="B166" s="188"/>
      <c r="C166" s="178">
        <f>VLOOKUP($A$7,'Extraordinary Thresholds'!$A$3:$B$7,2,FALSE)</f>
        <v>68017.008088770483</v>
      </c>
      <c r="D166" s="178">
        <f t="shared" si="29"/>
        <v>0</v>
      </c>
      <c r="E166" s="179">
        <f t="shared" si="30"/>
        <v>0</v>
      </c>
      <c r="F166" s="178">
        <f t="shared" si="25"/>
        <v>0</v>
      </c>
      <c r="G166" s="178">
        <f>IF(D166&gt;0,IF($A$7=2021,VLOOKUP($A$4,'FY22-25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6" s="178">
        <f t="shared" si="26"/>
        <v>0</v>
      </c>
      <c r="I166" s="178">
        <f t="shared" si="27"/>
        <v>0</v>
      </c>
      <c r="J166" s="178">
        <f t="shared" si="28"/>
        <v>0</v>
      </c>
    </row>
    <row r="167" spans="1:10" ht="16.5" thickTop="1" thickBot="1">
      <c r="A167" s="7" t="str">
        <f t="shared" si="24"/>
        <v>Addison Central</v>
      </c>
      <c r="B167" s="188"/>
      <c r="C167" s="178">
        <f>VLOOKUP($A$7,'Extraordinary Thresholds'!$A$3:$B$7,2,FALSE)</f>
        <v>68017.008088770483</v>
      </c>
      <c r="D167" s="178">
        <f t="shared" si="29"/>
        <v>0</v>
      </c>
      <c r="E167" s="179">
        <f t="shared" si="30"/>
        <v>0</v>
      </c>
      <c r="F167" s="178">
        <f t="shared" si="25"/>
        <v>0</v>
      </c>
      <c r="G167" s="178">
        <f>IF(D167&gt;0,IF($A$7=2021,VLOOKUP($A$4,'FY22-25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7" s="178">
        <f t="shared" si="26"/>
        <v>0</v>
      </c>
      <c r="I167" s="178">
        <f t="shared" si="27"/>
        <v>0</v>
      </c>
      <c r="J167" s="178">
        <f t="shared" si="28"/>
        <v>0</v>
      </c>
    </row>
    <row r="168" spans="1:10" ht="16.5" thickTop="1" thickBot="1">
      <c r="A168" s="7" t="str">
        <f t="shared" si="24"/>
        <v>Addison Central</v>
      </c>
      <c r="B168" s="188"/>
      <c r="C168" s="178">
        <f>VLOOKUP($A$7,'Extraordinary Thresholds'!$A$3:$B$7,2,FALSE)</f>
        <v>68017.008088770483</v>
      </c>
      <c r="D168" s="178">
        <f t="shared" si="29"/>
        <v>0</v>
      </c>
      <c r="E168" s="179">
        <f t="shared" si="30"/>
        <v>0</v>
      </c>
      <c r="F168" s="178">
        <f t="shared" si="25"/>
        <v>0</v>
      </c>
      <c r="G168" s="178">
        <f>IF(D168&gt;0,IF($A$7=2021,VLOOKUP($A$4,'FY22-25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8" s="178">
        <f t="shared" si="26"/>
        <v>0</v>
      </c>
      <c r="I168" s="178">
        <f t="shared" si="27"/>
        <v>0</v>
      </c>
      <c r="J168" s="178">
        <f t="shared" si="28"/>
        <v>0</v>
      </c>
    </row>
    <row r="169" spans="1:10" ht="16.5" thickTop="1" thickBot="1">
      <c r="A169" s="7" t="str">
        <f t="shared" ref="A169:A200" si="31">$A$4</f>
        <v>Addison Central</v>
      </c>
      <c r="B169" s="188"/>
      <c r="C169" s="178">
        <f>VLOOKUP($A$7,'Extraordinary Thresholds'!$A$3:$B$7,2,FALSE)</f>
        <v>68017.008088770483</v>
      </c>
      <c r="D169" s="178">
        <f t="shared" si="29"/>
        <v>0</v>
      </c>
      <c r="E169" s="179">
        <f t="shared" si="30"/>
        <v>0</v>
      </c>
      <c r="F169" s="178">
        <f t="shared" ref="F169:F200" si="32">IF(D169&gt;0,C169,0)</f>
        <v>0</v>
      </c>
      <c r="G169" s="178">
        <f>IF(D169&gt;0,IF($A$7=2021,VLOOKUP($A$4,'FY22-25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69" s="178">
        <f t="shared" ref="H169:H200" si="33">IF(D169&gt;0,(F169-G169)*0.6,0)</f>
        <v>0</v>
      </c>
      <c r="I169" s="178">
        <f t="shared" ref="I169:I200" si="34">IF(D169&gt;0,IF(H169&gt;D169,D169,H169),0)</f>
        <v>0</v>
      </c>
      <c r="J169" s="178">
        <f t="shared" ref="J169:J200" si="35">E169+I169</f>
        <v>0</v>
      </c>
    </row>
    <row r="170" spans="1:10" ht="16.5" thickTop="1" thickBot="1">
      <c r="A170" s="7" t="str">
        <f t="shared" si="31"/>
        <v>Addison Central</v>
      </c>
      <c r="B170" s="188"/>
      <c r="C170" s="178">
        <f>VLOOKUP($A$7,'Extraordinary Thresholds'!$A$3:$B$7,2,FALSE)</f>
        <v>68017.008088770483</v>
      </c>
      <c r="D170" s="178">
        <f t="shared" si="29"/>
        <v>0</v>
      </c>
      <c r="E170" s="179">
        <f t="shared" si="30"/>
        <v>0</v>
      </c>
      <c r="F170" s="178">
        <f t="shared" si="32"/>
        <v>0</v>
      </c>
      <c r="G170" s="178">
        <f>IF(D170&gt;0,IF($A$7=2021,VLOOKUP($A$4,'FY22-25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0" s="178">
        <f t="shared" si="33"/>
        <v>0</v>
      </c>
      <c r="I170" s="178">
        <f t="shared" si="34"/>
        <v>0</v>
      </c>
      <c r="J170" s="178">
        <f t="shared" si="35"/>
        <v>0</v>
      </c>
    </row>
    <row r="171" spans="1:10" ht="16.5" thickTop="1" thickBot="1">
      <c r="A171" s="7" t="str">
        <f t="shared" si="31"/>
        <v>Addison Central</v>
      </c>
      <c r="B171" s="188"/>
      <c r="C171" s="178">
        <f>VLOOKUP($A$7,'Extraordinary Thresholds'!$A$3:$B$7,2,FALSE)</f>
        <v>68017.008088770483</v>
      </c>
      <c r="D171" s="178">
        <f t="shared" si="29"/>
        <v>0</v>
      </c>
      <c r="E171" s="179">
        <f t="shared" si="30"/>
        <v>0</v>
      </c>
      <c r="F171" s="178">
        <f t="shared" si="32"/>
        <v>0</v>
      </c>
      <c r="G171" s="178">
        <f>IF(D171&gt;0,IF($A$7=2021,VLOOKUP($A$4,'FY22-25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1" s="178">
        <f t="shared" si="33"/>
        <v>0</v>
      </c>
      <c r="I171" s="178">
        <f t="shared" si="34"/>
        <v>0</v>
      </c>
      <c r="J171" s="178">
        <f t="shared" si="35"/>
        <v>0</v>
      </c>
    </row>
    <row r="172" spans="1:10" ht="16.5" thickTop="1" thickBot="1">
      <c r="A172" s="7" t="str">
        <f t="shared" si="31"/>
        <v>Addison Central</v>
      </c>
      <c r="B172" s="188"/>
      <c r="C172" s="178">
        <f>VLOOKUP($A$7,'Extraordinary Thresholds'!$A$3:$B$7,2,FALSE)</f>
        <v>68017.008088770483</v>
      </c>
      <c r="D172" s="178">
        <f t="shared" si="29"/>
        <v>0</v>
      </c>
      <c r="E172" s="179">
        <f t="shared" si="30"/>
        <v>0</v>
      </c>
      <c r="F172" s="178">
        <f t="shared" si="32"/>
        <v>0</v>
      </c>
      <c r="G172" s="178">
        <f>IF(D172&gt;0,IF($A$7=2021,VLOOKUP($A$4,'FY22-25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2" s="178">
        <f t="shared" si="33"/>
        <v>0</v>
      </c>
      <c r="I172" s="178">
        <f t="shared" si="34"/>
        <v>0</v>
      </c>
      <c r="J172" s="178">
        <f t="shared" si="35"/>
        <v>0</v>
      </c>
    </row>
    <row r="173" spans="1:10" ht="16.5" thickTop="1" thickBot="1">
      <c r="A173" s="7" t="str">
        <f t="shared" si="31"/>
        <v>Addison Central</v>
      </c>
      <c r="B173" s="188"/>
      <c r="C173" s="178">
        <f>VLOOKUP($A$7,'Extraordinary Thresholds'!$A$3:$B$7,2,FALSE)</f>
        <v>68017.008088770483</v>
      </c>
      <c r="D173" s="178">
        <f t="shared" si="29"/>
        <v>0</v>
      </c>
      <c r="E173" s="179">
        <f t="shared" si="30"/>
        <v>0</v>
      </c>
      <c r="F173" s="178">
        <f t="shared" si="32"/>
        <v>0</v>
      </c>
      <c r="G173" s="178">
        <f>IF(D173&gt;0,IF($A$7=2021,VLOOKUP($A$4,'FY22-25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3" s="178">
        <f t="shared" si="33"/>
        <v>0</v>
      </c>
      <c r="I173" s="178">
        <f t="shared" si="34"/>
        <v>0</v>
      </c>
      <c r="J173" s="178">
        <f t="shared" si="35"/>
        <v>0</v>
      </c>
    </row>
    <row r="174" spans="1:10" ht="16.5" thickTop="1" thickBot="1">
      <c r="A174" s="7" t="str">
        <f t="shared" si="31"/>
        <v>Addison Central</v>
      </c>
      <c r="B174" s="188"/>
      <c r="C174" s="178">
        <f>VLOOKUP($A$7,'Extraordinary Thresholds'!$A$3:$B$7,2,FALSE)</f>
        <v>68017.008088770483</v>
      </c>
      <c r="D174" s="178">
        <f t="shared" si="29"/>
        <v>0</v>
      </c>
      <c r="E174" s="179">
        <f t="shared" si="30"/>
        <v>0</v>
      </c>
      <c r="F174" s="178">
        <f t="shared" si="32"/>
        <v>0</v>
      </c>
      <c r="G174" s="178">
        <f>IF(D174&gt;0,IF($A$7=2021,VLOOKUP($A$4,'FY22-25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4" s="178">
        <f t="shared" si="33"/>
        <v>0</v>
      </c>
      <c r="I174" s="178">
        <f t="shared" si="34"/>
        <v>0</v>
      </c>
      <c r="J174" s="178">
        <f t="shared" si="35"/>
        <v>0</v>
      </c>
    </row>
    <row r="175" spans="1:10" ht="16.5" thickTop="1" thickBot="1">
      <c r="A175" s="7" t="str">
        <f t="shared" si="31"/>
        <v>Addison Central</v>
      </c>
      <c r="B175" s="188"/>
      <c r="C175" s="178">
        <f>VLOOKUP($A$7,'Extraordinary Thresholds'!$A$3:$B$7,2,FALSE)</f>
        <v>68017.008088770483</v>
      </c>
      <c r="D175" s="178">
        <f t="shared" si="29"/>
        <v>0</v>
      </c>
      <c r="E175" s="179">
        <f t="shared" si="30"/>
        <v>0</v>
      </c>
      <c r="F175" s="178">
        <f t="shared" si="32"/>
        <v>0</v>
      </c>
      <c r="G175" s="178">
        <f>IF(D175&gt;0,IF($A$7=2021,VLOOKUP($A$4,'FY22-25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5" s="178">
        <f t="shared" si="33"/>
        <v>0</v>
      </c>
      <c r="I175" s="178">
        <f t="shared" si="34"/>
        <v>0</v>
      </c>
      <c r="J175" s="178">
        <f t="shared" si="35"/>
        <v>0</v>
      </c>
    </row>
    <row r="176" spans="1:10" ht="16.5" thickTop="1" thickBot="1">
      <c r="A176" s="7" t="str">
        <f t="shared" si="31"/>
        <v>Addison Central</v>
      </c>
      <c r="B176" s="188"/>
      <c r="C176" s="178">
        <f>VLOOKUP($A$7,'Extraordinary Thresholds'!$A$3:$B$7,2,FALSE)</f>
        <v>68017.008088770483</v>
      </c>
      <c r="D176" s="178">
        <f t="shared" si="29"/>
        <v>0</v>
      </c>
      <c r="E176" s="179">
        <f t="shared" si="30"/>
        <v>0</v>
      </c>
      <c r="F176" s="178">
        <f t="shared" si="32"/>
        <v>0</v>
      </c>
      <c r="G176" s="178">
        <f>IF(D176&gt;0,IF($A$7=2021,VLOOKUP($A$4,'FY22-25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6" s="178">
        <f t="shared" si="33"/>
        <v>0</v>
      </c>
      <c r="I176" s="178">
        <f t="shared" si="34"/>
        <v>0</v>
      </c>
      <c r="J176" s="178">
        <f t="shared" si="35"/>
        <v>0</v>
      </c>
    </row>
    <row r="177" spans="1:10" ht="16.5" thickTop="1" thickBot="1">
      <c r="A177" s="7" t="str">
        <f t="shared" si="31"/>
        <v>Addison Central</v>
      </c>
      <c r="B177" s="188"/>
      <c r="C177" s="178">
        <f>VLOOKUP($A$7,'Extraordinary Thresholds'!$A$3:$B$7,2,FALSE)</f>
        <v>68017.008088770483</v>
      </c>
      <c r="D177" s="178">
        <f t="shared" si="29"/>
        <v>0</v>
      </c>
      <c r="E177" s="179">
        <f t="shared" si="30"/>
        <v>0</v>
      </c>
      <c r="F177" s="178">
        <f t="shared" si="32"/>
        <v>0</v>
      </c>
      <c r="G177" s="178">
        <f>IF(D177&gt;0,IF($A$7=2021,VLOOKUP($A$4,'FY22-25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7" s="178">
        <f t="shared" si="33"/>
        <v>0</v>
      </c>
      <c r="I177" s="178">
        <f t="shared" si="34"/>
        <v>0</v>
      </c>
      <c r="J177" s="178">
        <f t="shared" si="35"/>
        <v>0</v>
      </c>
    </row>
    <row r="178" spans="1:10" ht="16.5" thickTop="1" thickBot="1">
      <c r="A178" s="7" t="str">
        <f t="shared" si="31"/>
        <v>Addison Central</v>
      </c>
      <c r="B178" s="188"/>
      <c r="C178" s="178">
        <f>VLOOKUP($A$7,'Extraordinary Thresholds'!$A$3:$B$7,2,FALSE)</f>
        <v>68017.008088770483</v>
      </c>
      <c r="D178" s="178">
        <f t="shared" si="29"/>
        <v>0</v>
      </c>
      <c r="E178" s="179">
        <f t="shared" si="30"/>
        <v>0</v>
      </c>
      <c r="F178" s="178">
        <f t="shared" si="32"/>
        <v>0</v>
      </c>
      <c r="G178" s="178">
        <f>IF(D178&gt;0,IF($A$7=2021,VLOOKUP($A$4,'FY22-25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8" s="178">
        <f t="shared" si="33"/>
        <v>0</v>
      </c>
      <c r="I178" s="178">
        <f t="shared" si="34"/>
        <v>0</v>
      </c>
      <c r="J178" s="178">
        <f t="shared" si="35"/>
        <v>0</v>
      </c>
    </row>
    <row r="179" spans="1:10" ht="16.5" thickTop="1" thickBot="1">
      <c r="A179" s="7" t="str">
        <f t="shared" si="31"/>
        <v>Addison Central</v>
      </c>
      <c r="B179" s="188"/>
      <c r="C179" s="178">
        <f>VLOOKUP($A$7,'Extraordinary Thresholds'!$A$3:$B$7,2,FALSE)</f>
        <v>68017.008088770483</v>
      </c>
      <c r="D179" s="178">
        <f t="shared" si="29"/>
        <v>0</v>
      </c>
      <c r="E179" s="179">
        <f t="shared" si="30"/>
        <v>0</v>
      </c>
      <c r="F179" s="178">
        <f t="shared" si="32"/>
        <v>0</v>
      </c>
      <c r="G179" s="178">
        <f>IF(D179&gt;0,IF($A$7=2021,VLOOKUP($A$4,'FY22-25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79" s="178">
        <f t="shared" si="33"/>
        <v>0</v>
      </c>
      <c r="I179" s="178">
        <f t="shared" si="34"/>
        <v>0</v>
      </c>
      <c r="J179" s="178">
        <f t="shared" si="35"/>
        <v>0</v>
      </c>
    </row>
    <row r="180" spans="1:10" ht="16.5" thickTop="1" thickBot="1">
      <c r="A180" s="7" t="str">
        <f t="shared" si="31"/>
        <v>Addison Central</v>
      </c>
      <c r="B180" s="188"/>
      <c r="C180" s="178">
        <f>VLOOKUP($A$7,'Extraordinary Thresholds'!$A$3:$B$7,2,FALSE)</f>
        <v>68017.008088770483</v>
      </c>
      <c r="D180" s="178">
        <f t="shared" si="29"/>
        <v>0</v>
      </c>
      <c r="E180" s="179">
        <f t="shared" si="30"/>
        <v>0</v>
      </c>
      <c r="F180" s="178">
        <f t="shared" si="32"/>
        <v>0</v>
      </c>
      <c r="G180" s="178">
        <f>IF(D180&gt;0,IF($A$7=2021,VLOOKUP($A$4,'FY22-25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0" s="178">
        <f t="shared" si="33"/>
        <v>0</v>
      </c>
      <c r="I180" s="178">
        <f t="shared" si="34"/>
        <v>0</v>
      </c>
      <c r="J180" s="178">
        <f t="shared" si="35"/>
        <v>0</v>
      </c>
    </row>
    <row r="181" spans="1:10" ht="16.5" thickTop="1" thickBot="1">
      <c r="A181" s="7" t="str">
        <f t="shared" si="31"/>
        <v>Addison Central</v>
      </c>
      <c r="B181" s="188"/>
      <c r="C181" s="178">
        <f>VLOOKUP($A$7,'Extraordinary Thresholds'!$A$3:$B$7,2,FALSE)</f>
        <v>68017.008088770483</v>
      </c>
      <c r="D181" s="178">
        <f t="shared" si="29"/>
        <v>0</v>
      </c>
      <c r="E181" s="179">
        <f t="shared" si="30"/>
        <v>0</v>
      </c>
      <c r="F181" s="178">
        <f t="shared" si="32"/>
        <v>0</v>
      </c>
      <c r="G181" s="178">
        <f>IF(D181&gt;0,IF($A$7=2021,VLOOKUP($A$4,'FY22-25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1" s="178">
        <f t="shared" si="33"/>
        <v>0</v>
      </c>
      <c r="I181" s="178">
        <f t="shared" si="34"/>
        <v>0</v>
      </c>
      <c r="J181" s="178">
        <f t="shared" si="35"/>
        <v>0</v>
      </c>
    </row>
    <row r="182" spans="1:10" ht="16.5" thickTop="1" thickBot="1">
      <c r="A182" s="7" t="str">
        <f t="shared" si="31"/>
        <v>Addison Central</v>
      </c>
      <c r="B182" s="188"/>
      <c r="C182" s="178">
        <f>VLOOKUP($A$7,'Extraordinary Thresholds'!$A$3:$B$7,2,FALSE)</f>
        <v>68017.008088770483</v>
      </c>
      <c r="D182" s="178">
        <f t="shared" si="29"/>
        <v>0</v>
      </c>
      <c r="E182" s="179">
        <f t="shared" si="30"/>
        <v>0</v>
      </c>
      <c r="F182" s="178">
        <f t="shared" si="32"/>
        <v>0</v>
      </c>
      <c r="G182" s="178">
        <f>IF(D182&gt;0,IF($A$7=2021,VLOOKUP($A$4,'FY22-25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2" s="178">
        <f t="shared" si="33"/>
        <v>0</v>
      </c>
      <c r="I182" s="178">
        <f t="shared" si="34"/>
        <v>0</v>
      </c>
      <c r="J182" s="178">
        <f t="shared" si="35"/>
        <v>0</v>
      </c>
    </row>
    <row r="183" spans="1:10" ht="16.5" thickTop="1" thickBot="1">
      <c r="A183" s="7" t="str">
        <f t="shared" si="31"/>
        <v>Addison Central</v>
      </c>
      <c r="B183" s="188"/>
      <c r="C183" s="178">
        <f>VLOOKUP($A$7,'Extraordinary Thresholds'!$A$3:$B$7,2,FALSE)</f>
        <v>68017.008088770483</v>
      </c>
      <c r="D183" s="178">
        <f t="shared" si="29"/>
        <v>0</v>
      </c>
      <c r="E183" s="179">
        <f t="shared" si="30"/>
        <v>0</v>
      </c>
      <c r="F183" s="178">
        <f t="shared" si="32"/>
        <v>0</v>
      </c>
      <c r="G183" s="178">
        <f>IF(D183&gt;0,IF($A$7=2021,VLOOKUP($A$4,'FY22-25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3" s="178">
        <f t="shared" si="33"/>
        <v>0</v>
      </c>
      <c r="I183" s="178">
        <f t="shared" si="34"/>
        <v>0</v>
      </c>
      <c r="J183" s="178">
        <f t="shared" si="35"/>
        <v>0</v>
      </c>
    </row>
    <row r="184" spans="1:10" ht="16.5" thickTop="1" thickBot="1">
      <c r="A184" s="7" t="str">
        <f t="shared" si="31"/>
        <v>Addison Central</v>
      </c>
      <c r="B184" s="188"/>
      <c r="C184" s="178">
        <f>VLOOKUP($A$7,'Extraordinary Thresholds'!$A$3:$B$7,2,FALSE)</f>
        <v>68017.008088770483</v>
      </c>
      <c r="D184" s="178">
        <f t="shared" si="29"/>
        <v>0</v>
      </c>
      <c r="E184" s="179">
        <f t="shared" si="30"/>
        <v>0</v>
      </c>
      <c r="F184" s="178">
        <f t="shared" si="32"/>
        <v>0</v>
      </c>
      <c r="G184" s="178">
        <f>IF(D184&gt;0,IF($A$7=2021,VLOOKUP($A$4,'FY22-25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4" s="178">
        <f t="shared" si="33"/>
        <v>0</v>
      </c>
      <c r="I184" s="178">
        <f t="shared" si="34"/>
        <v>0</v>
      </c>
      <c r="J184" s="178">
        <f t="shared" si="35"/>
        <v>0</v>
      </c>
    </row>
    <row r="185" spans="1:10" ht="16.5" thickTop="1" thickBot="1">
      <c r="A185" s="7" t="str">
        <f t="shared" si="31"/>
        <v>Addison Central</v>
      </c>
      <c r="B185" s="188"/>
      <c r="C185" s="178">
        <f>VLOOKUP($A$7,'Extraordinary Thresholds'!$A$3:$B$7,2,FALSE)</f>
        <v>68017.008088770483</v>
      </c>
      <c r="D185" s="178">
        <f t="shared" si="29"/>
        <v>0</v>
      </c>
      <c r="E185" s="179">
        <f t="shared" si="30"/>
        <v>0</v>
      </c>
      <c r="F185" s="178">
        <f t="shared" si="32"/>
        <v>0</v>
      </c>
      <c r="G185" s="178">
        <f>IF(D185&gt;0,IF($A$7=2021,VLOOKUP($A$4,'FY22-25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5" s="178">
        <f t="shared" si="33"/>
        <v>0</v>
      </c>
      <c r="I185" s="178">
        <f t="shared" si="34"/>
        <v>0</v>
      </c>
      <c r="J185" s="178">
        <f t="shared" si="35"/>
        <v>0</v>
      </c>
    </row>
    <row r="186" spans="1:10" ht="16.5" thickTop="1" thickBot="1">
      <c r="A186" s="7" t="str">
        <f t="shared" si="31"/>
        <v>Addison Central</v>
      </c>
      <c r="B186" s="188"/>
      <c r="C186" s="178">
        <f>VLOOKUP($A$7,'Extraordinary Thresholds'!$A$3:$B$7,2,FALSE)</f>
        <v>68017.008088770483</v>
      </c>
      <c r="D186" s="178">
        <f t="shared" si="29"/>
        <v>0</v>
      </c>
      <c r="E186" s="179">
        <f t="shared" si="30"/>
        <v>0</v>
      </c>
      <c r="F186" s="178">
        <f t="shared" si="32"/>
        <v>0</v>
      </c>
      <c r="G186" s="178">
        <f>IF(D186&gt;0,IF($A$7=2021,VLOOKUP($A$4,'FY22-25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6" s="178">
        <f t="shared" si="33"/>
        <v>0</v>
      </c>
      <c r="I186" s="178">
        <f t="shared" si="34"/>
        <v>0</v>
      </c>
      <c r="J186" s="178">
        <f t="shared" si="35"/>
        <v>0</v>
      </c>
    </row>
    <row r="187" spans="1:10" ht="16.5" thickTop="1" thickBot="1">
      <c r="A187" s="7" t="str">
        <f t="shared" si="31"/>
        <v>Addison Central</v>
      </c>
      <c r="B187" s="188"/>
      <c r="C187" s="178">
        <f>VLOOKUP($A$7,'Extraordinary Thresholds'!$A$3:$B$7,2,FALSE)</f>
        <v>68017.008088770483</v>
      </c>
      <c r="D187" s="178">
        <f t="shared" si="29"/>
        <v>0</v>
      </c>
      <c r="E187" s="179">
        <f t="shared" si="30"/>
        <v>0</v>
      </c>
      <c r="F187" s="178">
        <f t="shared" si="32"/>
        <v>0</v>
      </c>
      <c r="G187" s="178">
        <f>IF(D187&gt;0,IF($A$7=2021,VLOOKUP($A$4,'FY22-25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7" s="178">
        <f t="shared" si="33"/>
        <v>0</v>
      </c>
      <c r="I187" s="178">
        <f t="shared" si="34"/>
        <v>0</v>
      </c>
      <c r="J187" s="178">
        <f t="shared" si="35"/>
        <v>0</v>
      </c>
    </row>
    <row r="188" spans="1:10" ht="16.5" thickTop="1" thickBot="1">
      <c r="A188" s="7" t="str">
        <f t="shared" si="31"/>
        <v>Addison Central</v>
      </c>
      <c r="B188" s="188"/>
      <c r="C188" s="178">
        <f>VLOOKUP($A$7,'Extraordinary Thresholds'!$A$3:$B$7,2,FALSE)</f>
        <v>68017.008088770483</v>
      </c>
      <c r="D188" s="178">
        <f t="shared" si="29"/>
        <v>0</v>
      </c>
      <c r="E188" s="179">
        <f t="shared" si="30"/>
        <v>0</v>
      </c>
      <c r="F188" s="178">
        <f t="shared" si="32"/>
        <v>0</v>
      </c>
      <c r="G188" s="178">
        <f>IF(D188&gt;0,IF($A$7=2021,VLOOKUP($A$4,'FY22-25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8" s="178">
        <f t="shared" si="33"/>
        <v>0</v>
      </c>
      <c r="I188" s="178">
        <f t="shared" si="34"/>
        <v>0</v>
      </c>
      <c r="J188" s="178">
        <f t="shared" si="35"/>
        <v>0</v>
      </c>
    </row>
    <row r="189" spans="1:10" ht="16.5" thickTop="1" thickBot="1">
      <c r="A189" s="7" t="str">
        <f t="shared" si="31"/>
        <v>Addison Central</v>
      </c>
      <c r="B189" s="188"/>
      <c r="C189" s="178">
        <f>VLOOKUP($A$7,'Extraordinary Thresholds'!$A$3:$B$7,2,FALSE)</f>
        <v>68017.008088770483</v>
      </c>
      <c r="D189" s="178">
        <f t="shared" si="29"/>
        <v>0</v>
      </c>
      <c r="E189" s="179">
        <f t="shared" si="30"/>
        <v>0</v>
      </c>
      <c r="F189" s="178">
        <f t="shared" si="32"/>
        <v>0</v>
      </c>
      <c r="G189" s="178">
        <f>IF(D189&gt;0,IF($A$7=2021,VLOOKUP($A$4,'FY22-25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89" s="178">
        <f t="shared" si="33"/>
        <v>0</v>
      </c>
      <c r="I189" s="178">
        <f t="shared" si="34"/>
        <v>0</v>
      </c>
      <c r="J189" s="178">
        <f t="shared" si="35"/>
        <v>0</v>
      </c>
    </row>
    <row r="190" spans="1:10" ht="16.5" thickTop="1" thickBot="1">
      <c r="A190" s="7" t="str">
        <f t="shared" si="31"/>
        <v>Addison Central</v>
      </c>
      <c r="B190" s="188"/>
      <c r="C190" s="178">
        <f>VLOOKUP($A$7,'Extraordinary Thresholds'!$A$3:$B$7,2,FALSE)</f>
        <v>68017.008088770483</v>
      </c>
      <c r="D190" s="178">
        <f t="shared" si="29"/>
        <v>0</v>
      </c>
      <c r="E190" s="179">
        <f t="shared" si="30"/>
        <v>0</v>
      </c>
      <c r="F190" s="178">
        <f t="shared" si="32"/>
        <v>0</v>
      </c>
      <c r="G190" s="178">
        <f>IF(D190&gt;0,IF($A$7=2021,VLOOKUP($A$4,'FY22-25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0" s="178">
        <f t="shared" si="33"/>
        <v>0</v>
      </c>
      <c r="I190" s="178">
        <f t="shared" si="34"/>
        <v>0</v>
      </c>
      <c r="J190" s="178">
        <f t="shared" si="35"/>
        <v>0</v>
      </c>
    </row>
    <row r="191" spans="1:10" ht="16.5" thickTop="1" thickBot="1">
      <c r="A191" s="7" t="str">
        <f t="shared" si="31"/>
        <v>Addison Central</v>
      </c>
      <c r="B191" s="188"/>
      <c r="C191" s="178">
        <f>VLOOKUP($A$7,'Extraordinary Thresholds'!$A$3:$B$7,2,FALSE)</f>
        <v>68017.008088770483</v>
      </c>
      <c r="D191" s="178">
        <f t="shared" si="29"/>
        <v>0</v>
      </c>
      <c r="E191" s="179">
        <f t="shared" si="30"/>
        <v>0</v>
      </c>
      <c r="F191" s="178">
        <f t="shared" si="32"/>
        <v>0</v>
      </c>
      <c r="G191" s="178">
        <f>IF(D191&gt;0,IF($A$7=2021,VLOOKUP($A$4,'FY22-25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1" s="178">
        <f t="shared" si="33"/>
        <v>0</v>
      </c>
      <c r="I191" s="178">
        <f t="shared" si="34"/>
        <v>0</v>
      </c>
      <c r="J191" s="178">
        <f t="shared" si="35"/>
        <v>0</v>
      </c>
    </row>
    <row r="192" spans="1:10" ht="16.5" thickTop="1" thickBot="1">
      <c r="A192" s="7" t="str">
        <f t="shared" si="31"/>
        <v>Addison Central</v>
      </c>
      <c r="B192" s="188"/>
      <c r="C192" s="178">
        <f>VLOOKUP($A$7,'Extraordinary Thresholds'!$A$3:$B$7,2,FALSE)</f>
        <v>68017.008088770483</v>
      </c>
      <c r="D192" s="178">
        <f t="shared" si="29"/>
        <v>0</v>
      </c>
      <c r="E192" s="179">
        <f t="shared" si="30"/>
        <v>0</v>
      </c>
      <c r="F192" s="178">
        <f t="shared" si="32"/>
        <v>0</v>
      </c>
      <c r="G192" s="178">
        <f>IF(D192&gt;0,IF($A$7=2021,VLOOKUP($A$4,'FY22-25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2" s="178">
        <f t="shared" si="33"/>
        <v>0</v>
      </c>
      <c r="I192" s="178">
        <f t="shared" si="34"/>
        <v>0</v>
      </c>
      <c r="J192" s="178">
        <f t="shared" si="35"/>
        <v>0</v>
      </c>
    </row>
    <row r="193" spans="1:10" ht="16.5" thickTop="1" thickBot="1">
      <c r="A193" s="7" t="str">
        <f t="shared" si="31"/>
        <v>Addison Central</v>
      </c>
      <c r="B193" s="188"/>
      <c r="C193" s="178">
        <f>VLOOKUP($A$7,'Extraordinary Thresholds'!$A$3:$B$7,2,FALSE)</f>
        <v>68017.008088770483</v>
      </c>
      <c r="D193" s="178">
        <f t="shared" si="29"/>
        <v>0</v>
      </c>
      <c r="E193" s="179">
        <f t="shared" si="30"/>
        <v>0</v>
      </c>
      <c r="F193" s="178">
        <f t="shared" si="32"/>
        <v>0</v>
      </c>
      <c r="G193" s="178">
        <f>IF(D193&gt;0,IF($A$7=2021,VLOOKUP($A$4,'FY22-25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3" s="178">
        <f t="shared" si="33"/>
        <v>0</v>
      </c>
      <c r="I193" s="178">
        <f t="shared" si="34"/>
        <v>0</v>
      </c>
      <c r="J193" s="178">
        <f t="shared" si="35"/>
        <v>0</v>
      </c>
    </row>
    <row r="194" spans="1:10" ht="16.5" thickTop="1" thickBot="1">
      <c r="A194" s="7" t="str">
        <f t="shared" si="31"/>
        <v>Addison Central</v>
      </c>
      <c r="B194" s="188"/>
      <c r="C194" s="178">
        <f>VLOOKUP($A$7,'Extraordinary Thresholds'!$A$3:$B$7,2,FALSE)</f>
        <v>68017.008088770483</v>
      </c>
      <c r="D194" s="178">
        <f t="shared" si="29"/>
        <v>0</v>
      </c>
      <c r="E194" s="179">
        <f t="shared" si="30"/>
        <v>0</v>
      </c>
      <c r="F194" s="178">
        <f t="shared" si="32"/>
        <v>0</v>
      </c>
      <c r="G194" s="178">
        <f>IF(D194&gt;0,IF($A$7=2021,VLOOKUP($A$4,'FY22-25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4" s="178">
        <f t="shared" si="33"/>
        <v>0</v>
      </c>
      <c r="I194" s="178">
        <f t="shared" si="34"/>
        <v>0</v>
      </c>
      <c r="J194" s="178">
        <f t="shared" si="35"/>
        <v>0</v>
      </c>
    </row>
    <row r="195" spans="1:10" ht="16.5" thickTop="1" thickBot="1">
      <c r="A195" s="7" t="str">
        <f t="shared" si="31"/>
        <v>Addison Central</v>
      </c>
      <c r="B195" s="188"/>
      <c r="C195" s="178">
        <f>VLOOKUP($A$7,'Extraordinary Thresholds'!$A$3:$B$7,2,FALSE)</f>
        <v>68017.008088770483</v>
      </c>
      <c r="D195" s="178">
        <f t="shared" si="29"/>
        <v>0</v>
      </c>
      <c r="E195" s="179">
        <f t="shared" si="30"/>
        <v>0</v>
      </c>
      <c r="F195" s="178">
        <f t="shared" si="32"/>
        <v>0</v>
      </c>
      <c r="G195" s="178">
        <f>IF(D195&gt;0,IF($A$7=2021,VLOOKUP($A$4,'FY22-25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5" s="178">
        <f t="shared" si="33"/>
        <v>0</v>
      </c>
      <c r="I195" s="178">
        <f t="shared" si="34"/>
        <v>0</v>
      </c>
      <c r="J195" s="178">
        <f t="shared" si="35"/>
        <v>0</v>
      </c>
    </row>
    <row r="196" spans="1:10" ht="16.5" thickTop="1" thickBot="1">
      <c r="A196" s="7" t="str">
        <f t="shared" si="31"/>
        <v>Addison Central</v>
      </c>
      <c r="B196" s="188"/>
      <c r="C196" s="178">
        <f>VLOOKUP($A$7,'Extraordinary Thresholds'!$A$3:$B$7,2,FALSE)</f>
        <v>68017.008088770483</v>
      </c>
      <c r="D196" s="178">
        <f t="shared" si="29"/>
        <v>0</v>
      </c>
      <c r="E196" s="179">
        <f t="shared" si="30"/>
        <v>0</v>
      </c>
      <c r="F196" s="178">
        <f t="shared" si="32"/>
        <v>0</v>
      </c>
      <c r="G196" s="178">
        <f>IF(D196&gt;0,IF($A$7=2021,VLOOKUP($A$4,'FY22-25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6" s="178">
        <f t="shared" si="33"/>
        <v>0</v>
      </c>
      <c r="I196" s="178">
        <f t="shared" si="34"/>
        <v>0</v>
      </c>
      <c r="J196" s="178">
        <f t="shared" si="35"/>
        <v>0</v>
      </c>
    </row>
    <row r="197" spans="1:10" ht="16.5" thickTop="1" thickBot="1">
      <c r="A197" s="7" t="str">
        <f t="shared" si="31"/>
        <v>Addison Central</v>
      </c>
      <c r="B197" s="188"/>
      <c r="C197" s="178">
        <f>VLOOKUP($A$7,'Extraordinary Thresholds'!$A$3:$B$7,2,FALSE)</f>
        <v>68017.008088770483</v>
      </c>
      <c r="D197" s="178">
        <f t="shared" si="29"/>
        <v>0</v>
      </c>
      <c r="E197" s="179">
        <f t="shared" si="30"/>
        <v>0</v>
      </c>
      <c r="F197" s="178">
        <f t="shared" si="32"/>
        <v>0</v>
      </c>
      <c r="G197" s="178">
        <f>IF(D197&gt;0,IF($A$7=2021,VLOOKUP($A$4,'FY22-25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7" s="178">
        <f t="shared" si="33"/>
        <v>0</v>
      </c>
      <c r="I197" s="178">
        <f t="shared" si="34"/>
        <v>0</v>
      </c>
      <c r="J197" s="178">
        <f t="shared" si="35"/>
        <v>0</v>
      </c>
    </row>
    <row r="198" spans="1:10" ht="16.5" thickTop="1" thickBot="1">
      <c r="A198" s="7" t="str">
        <f t="shared" si="31"/>
        <v>Addison Central</v>
      </c>
      <c r="B198" s="188"/>
      <c r="C198" s="178">
        <f>VLOOKUP($A$7,'Extraordinary Thresholds'!$A$3:$B$7,2,FALSE)</f>
        <v>68017.008088770483</v>
      </c>
      <c r="D198" s="178">
        <f t="shared" si="29"/>
        <v>0</v>
      </c>
      <c r="E198" s="179">
        <f t="shared" si="30"/>
        <v>0</v>
      </c>
      <c r="F198" s="178">
        <f t="shared" si="32"/>
        <v>0</v>
      </c>
      <c r="G198" s="178">
        <f>IF(D198&gt;0,IF($A$7=2021,VLOOKUP($A$4,'FY22-25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8" s="178">
        <f t="shared" si="33"/>
        <v>0</v>
      </c>
      <c r="I198" s="178">
        <f t="shared" si="34"/>
        <v>0</v>
      </c>
      <c r="J198" s="178">
        <f t="shared" si="35"/>
        <v>0</v>
      </c>
    </row>
    <row r="199" spans="1:10" ht="16.5" thickTop="1" thickBot="1">
      <c r="A199" s="7" t="str">
        <f t="shared" si="31"/>
        <v>Addison Central</v>
      </c>
      <c r="B199" s="188"/>
      <c r="C199" s="178">
        <f>VLOOKUP($A$7,'Extraordinary Thresholds'!$A$3:$B$7,2,FALSE)</f>
        <v>68017.008088770483</v>
      </c>
      <c r="D199" s="178">
        <f t="shared" si="29"/>
        <v>0</v>
      </c>
      <c r="E199" s="179">
        <f t="shared" si="30"/>
        <v>0</v>
      </c>
      <c r="F199" s="178">
        <f t="shared" si="32"/>
        <v>0</v>
      </c>
      <c r="G199" s="178">
        <f>IF(D199&gt;0,IF($A$7=2021,VLOOKUP($A$4,'FY22-25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199" s="178">
        <f t="shared" si="33"/>
        <v>0</v>
      </c>
      <c r="I199" s="178">
        <f t="shared" si="34"/>
        <v>0</v>
      </c>
      <c r="J199" s="178">
        <f t="shared" si="35"/>
        <v>0</v>
      </c>
    </row>
    <row r="200" spans="1:10" ht="16.5" thickTop="1" thickBot="1">
      <c r="A200" s="7" t="str">
        <f t="shared" si="31"/>
        <v>Addison Central</v>
      </c>
      <c r="B200" s="188"/>
      <c r="C200" s="178">
        <f>VLOOKUP($A$7,'Extraordinary Thresholds'!$A$3:$B$7,2,FALSE)</f>
        <v>68017.008088770483</v>
      </c>
      <c r="D200" s="178">
        <f t="shared" si="29"/>
        <v>0</v>
      </c>
      <c r="E200" s="179">
        <f t="shared" si="30"/>
        <v>0</v>
      </c>
      <c r="F200" s="178">
        <f t="shared" si="32"/>
        <v>0</v>
      </c>
      <c r="G200" s="178">
        <f>IF(D200&gt;0,IF($A$7=2021,VLOOKUP($A$4,'FY22-25 Base Amt'!C:I,2,FALSE),IF($A$7=2022,VLOOKUP($A$4,'FY22-25 Base Amt'!C:I,4,FALSE),IF($A$7=2023,VLOOKUP($A$4,'FY22-25 Base Amt'!C:I,5,FALSE),IF($A$7=2024,VLOOKUP($A$4,'FY22-25 Base Amt'!C:I,6,FALSE),IF($A$7=2025,VLOOKUP($A$4,'FY22-25 Base Amt'!C:I,7,FALSE)))))),0)</f>
        <v>0</v>
      </c>
      <c r="H200" s="178">
        <f t="shared" si="33"/>
        <v>0</v>
      </c>
      <c r="I200" s="178">
        <f t="shared" si="34"/>
        <v>0</v>
      </c>
      <c r="J200" s="178">
        <f t="shared" si="35"/>
        <v>0</v>
      </c>
    </row>
    <row r="201" spans="1:10" ht="15.75" thickTop="1"/>
  </sheetData>
  <pageMargins left="0.7" right="0.7" top="0.75" bottom="0.75" header="0.3" footer="0.3"/>
  <pageSetup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SUs!$A$1:$A$52</xm:f>
          </x14:formula1>
          <xm:sqref>A4</xm:sqref>
        </x14:dataValidation>
        <x14:dataValidation type="list" allowBlank="1" showInputMessage="1" showErrorMessage="1" xr:uid="{00000000-0002-0000-0400-000001000000}">
          <x14:formula1>
            <xm:f>'Extraordinary Thresholds'!A3:A7</xm:f>
          </x14:formula1>
          <xm:sqref>A7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workbookViewId="0">
      <selection activeCell="L33" sqref="L33"/>
    </sheetView>
  </sheetViews>
  <sheetFormatPr defaultRowHeight="15"/>
  <cols>
    <col min="1" max="1" width="10.140625" bestFit="1" customWidth="1"/>
    <col min="2" max="2" width="10.85546875" bestFit="1" customWidth="1"/>
  </cols>
  <sheetData>
    <row r="1" spans="1:3" s="7" customFormat="1" ht="18.75">
      <c r="A1" s="19" t="s">
        <v>145</v>
      </c>
    </row>
    <row r="2" spans="1:3" s="7" customFormat="1" ht="18.75">
      <c r="A2" s="19"/>
    </row>
    <row r="3" spans="1:3">
      <c r="A3" s="24">
        <v>2021</v>
      </c>
      <c r="B3" s="3">
        <f>60000*1.03185</f>
        <v>61910.999999999993</v>
      </c>
    </row>
    <row r="4" spans="1:3">
      <c r="A4" s="24">
        <v>2022</v>
      </c>
      <c r="B4" s="6">
        <f>B3*1.03185</f>
        <v>63882.865349999985</v>
      </c>
    </row>
    <row r="5" spans="1:3">
      <c r="A5" s="24">
        <v>2023</v>
      </c>
      <c r="B5" s="6">
        <f t="shared" ref="B5:B7" si="0">B4*1.03185</f>
        <v>65917.534611397481</v>
      </c>
    </row>
    <row r="6" spans="1:3">
      <c r="A6" s="24">
        <v>2024</v>
      </c>
      <c r="B6" s="6">
        <f t="shared" si="0"/>
        <v>68017.008088770483</v>
      </c>
    </row>
    <row r="7" spans="1:3">
      <c r="A7" s="24">
        <v>2025</v>
      </c>
      <c r="B7" s="6">
        <f t="shared" si="0"/>
        <v>70183.349796397815</v>
      </c>
    </row>
    <row r="8" spans="1:3">
      <c r="A8" s="24"/>
    </row>
    <row r="9" spans="1:3">
      <c r="A9" s="24"/>
    </row>
    <row r="10" spans="1:3">
      <c r="A10" s="24"/>
    </row>
    <row r="11" spans="1:3">
      <c r="A11" s="24"/>
    </row>
    <row r="12" spans="1:3">
      <c r="A12" s="24"/>
    </row>
    <row r="13" spans="1:3">
      <c r="A13" s="24"/>
      <c r="C13" t="s">
        <v>98</v>
      </c>
    </row>
    <row r="14" spans="1:3">
      <c r="A14" s="24"/>
    </row>
    <row r="15" spans="1:3">
      <c r="A15" s="24"/>
    </row>
    <row r="16" spans="1:3">
      <c r="A16" s="24"/>
    </row>
    <row r="17" spans="1:1">
      <c r="A17" s="24"/>
    </row>
    <row r="18" spans="1:1">
      <c r="A18" s="24"/>
    </row>
    <row r="19" spans="1:1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7"/>
  <sheetViews>
    <sheetView tabSelected="1" workbookViewId="0">
      <selection activeCell="H4" sqref="H4"/>
    </sheetView>
  </sheetViews>
  <sheetFormatPr defaultRowHeight="15"/>
  <cols>
    <col min="1" max="1" width="5.42578125" customWidth="1"/>
    <col min="2" max="2" width="6.42578125" style="7" bestFit="1" customWidth="1"/>
    <col min="3" max="3" width="5" style="7" bestFit="1" customWidth="1"/>
    <col min="4" max="4" width="24.85546875" style="7" bestFit="1" customWidth="1"/>
    <col min="5" max="10" width="10.5703125" style="129" customWidth="1"/>
    <col min="11" max="11" width="11.42578125" style="129" customWidth="1"/>
    <col min="12" max="12" width="2.7109375" style="129" customWidth="1"/>
    <col min="13" max="16" width="10.5703125" style="129" bestFit="1" customWidth="1"/>
    <col min="17" max="17" width="3.42578125" customWidth="1"/>
    <col min="18" max="18" width="10.5703125" style="129" bestFit="1" customWidth="1"/>
    <col min="19" max="19" width="10.7109375" bestFit="1" customWidth="1"/>
  </cols>
  <sheetData>
    <row r="1" spans="1:19" s="7" customFormat="1" ht="105" customHeight="1">
      <c r="A1" s="173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52"/>
    </row>
    <row r="2" spans="1:19" s="7" customFormat="1">
      <c r="A2" s="153"/>
      <c r="E2" s="129"/>
      <c r="F2" s="129"/>
      <c r="G2" s="129"/>
      <c r="H2" s="129"/>
      <c r="I2" s="129"/>
      <c r="J2" s="129"/>
      <c r="K2" s="129"/>
      <c r="L2" s="129"/>
      <c r="M2" s="197" t="s">
        <v>1515</v>
      </c>
      <c r="N2" s="197"/>
      <c r="O2" s="197"/>
      <c r="P2" s="197"/>
      <c r="R2" s="197" t="s">
        <v>1513</v>
      </c>
      <c r="S2" s="197"/>
    </row>
    <row r="3" spans="1:19" s="25" customFormat="1">
      <c r="A3" s="171" t="s">
        <v>95</v>
      </c>
      <c r="B3" s="142" t="s">
        <v>96</v>
      </c>
      <c r="C3" s="142" t="s">
        <v>95</v>
      </c>
      <c r="D3" s="142" t="s">
        <v>97</v>
      </c>
      <c r="E3" s="172" t="s">
        <v>1498</v>
      </c>
      <c r="F3" s="172" t="s">
        <v>179</v>
      </c>
      <c r="G3" s="172" t="s">
        <v>1499</v>
      </c>
      <c r="H3" s="172" t="s">
        <v>198</v>
      </c>
      <c r="I3" s="172" t="s">
        <v>199</v>
      </c>
      <c r="J3" s="172" t="s">
        <v>200</v>
      </c>
      <c r="K3" s="172" t="s">
        <v>201</v>
      </c>
      <c r="L3" s="131"/>
      <c r="M3" s="172" t="s">
        <v>1509</v>
      </c>
      <c r="N3" s="172" t="s">
        <v>1510</v>
      </c>
      <c r="O3" s="172" t="s">
        <v>1511</v>
      </c>
      <c r="P3" s="172" t="s">
        <v>1512</v>
      </c>
      <c r="R3" s="172" t="s">
        <v>1492</v>
      </c>
      <c r="S3" s="172" t="s">
        <v>1512</v>
      </c>
    </row>
    <row r="4" spans="1:19">
      <c r="A4">
        <v>1</v>
      </c>
      <c r="B4" s="7" t="s">
        <v>110</v>
      </c>
      <c r="C4" s="7" t="s">
        <v>0</v>
      </c>
      <c r="D4" s="7" t="s">
        <v>119</v>
      </c>
      <c r="E4" s="127">
        <v>1571.9</v>
      </c>
      <c r="F4" s="127">
        <v>1485.8</v>
      </c>
      <c r="G4" s="174">
        <v>1347.04</v>
      </c>
      <c r="H4" s="174">
        <v>1208.28</v>
      </c>
      <c r="I4" s="174">
        <v>1069.52</v>
      </c>
      <c r="J4" s="174">
        <v>930.76</v>
      </c>
      <c r="K4" s="174">
        <v>791.99999999999989</v>
      </c>
      <c r="L4" s="154"/>
      <c r="M4" s="175">
        <f t="shared" ref="M4:M35" si="0">AVERAGE(F4,G4,H4)</f>
        <v>1347.04</v>
      </c>
      <c r="N4" s="175">
        <f t="shared" ref="N4:N35" si="1">AVERAGE(G4,H4,I4)</f>
        <v>1208.28</v>
      </c>
      <c r="O4" s="175">
        <f t="shared" ref="O4:O35" si="2">AVERAGE(H4,I4,J4)</f>
        <v>1069.5200000000002</v>
      </c>
      <c r="P4" s="175">
        <f t="shared" ref="P4:P35" si="3">AVERAGE(I4,J4,K4)</f>
        <v>930.75999999999988</v>
      </c>
      <c r="Q4" s="155"/>
      <c r="R4" s="175">
        <f t="shared" ref="R4:R35" si="4">AVERAGE(E4,F4,G4)</f>
        <v>1468.2466666666667</v>
      </c>
      <c r="S4" s="175">
        <f t="shared" ref="S4:S35" si="5">AVERAGE(F4,G4,H4)</f>
        <v>1347.04</v>
      </c>
    </row>
    <row r="5" spans="1:19">
      <c r="A5">
        <v>2</v>
      </c>
      <c r="B5" s="7" t="s">
        <v>1</v>
      </c>
      <c r="C5" s="7" t="s">
        <v>2</v>
      </c>
      <c r="D5" s="7" t="s">
        <v>3</v>
      </c>
      <c r="E5" s="127">
        <v>981.55</v>
      </c>
      <c r="F5" s="127">
        <v>963.36000000000013</v>
      </c>
      <c r="G5" s="174">
        <v>1017.2199999999999</v>
      </c>
      <c r="H5" s="174">
        <v>1071.0799999999997</v>
      </c>
      <c r="I5" s="174">
        <v>1124.9399999999998</v>
      </c>
      <c r="J5" s="174">
        <v>1178.7999999999997</v>
      </c>
      <c r="K5" s="174">
        <v>1232.6599999999996</v>
      </c>
      <c r="L5" s="154"/>
      <c r="M5" s="175">
        <f t="shared" si="0"/>
        <v>1017.2199999999999</v>
      </c>
      <c r="N5" s="175">
        <f t="shared" si="1"/>
        <v>1071.08</v>
      </c>
      <c r="O5" s="175">
        <f t="shared" si="2"/>
        <v>1124.9399999999998</v>
      </c>
      <c r="P5" s="175">
        <f t="shared" si="3"/>
        <v>1178.8</v>
      </c>
      <c r="Q5" s="155"/>
      <c r="R5" s="175">
        <f t="shared" si="4"/>
        <v>987.37666666666667</v>
      </c>
      <c r="S5" s="175">
        <f t="shared" si="5"/>
        <v>1017.2199999999999</v>
      </c>
    </row>
    <row r="6" spans="1:19">
      <c r="A6">
        <v>3</v>
      </c>
      <c r="B6" s="7" t="s">
        <v>4</v>
      </c>
      <c r="C6" s="7" t="s">
        <v>99</v>
      </c>
      <c r="D6" s="7" t="s">
        <v>5</v>
      </c>
      <c r="E6" s="127">
        <v>1846.4</v>
      </c>
      <c r="F6" s="127">
        <v>1846.1799999999998</v>
      </c>
      <c r="G6" s="174">
        <v>1774.4799999999998</v>
      </c>
      <c r="H6" s="174">
        <v>1702.78</v>
      </c>
      <c r="I6" s="174">
        <v>1631.08</v>
      </c>
      <c r="J6" s="174">
        <v>1559.38</v>
      </c>
      <c r="K6" s="174">
        <v>1502.8300000000004</v>
      </c>
      <c r="L6" s="154"/>
      <c r="M6" s="175">
        <f t="shared" si="0"/>
        <v>1774.4799999999998</v>
      </c>
      <c r="N6" s="175">
        <f t="shared" si="1"/>
        <v>1702.78</v>
      </c>
      <c r="O6" s="175">
        <f t="shared" si="2"/>
        <v>1631.08</v>
      </c>
      <c r="P6" s="175">
        <f t="shared" si="3"/>
        <v>1564.4300000000003</v>
      </c>
      <c r="Q6" s="155"/>
      <c r="R6" s="175">
        <f t="shared" si="4"/>
        <v>1822.3533333333332</v>
      </c>
      <c r="S6" s="175">
        <f t="shared" si="5"/>
        <v>1774.4799999999998</v>
      </c>
    </row>
    <row r="7" spans="1:19">
      <c r="A7">
        <v>4</v>
      </c>
      <c r="B7" s="7" t="s">
        <v>6</v>
      </c>
      <c r="C7" s="7" t="s">
        <v>6</v>
      </c>
      <c r="D7" s="7" t="s">
        <v>7</v>
      </c>
      <c r="E7" s="127">
        <v>1382.0700000000002</v>
      </c>
      <c r="F7" s="127">
        <v>1351.48</v>
      </c>
      <c r="G7" s="174">
        <v>1298.77</v>
      </c>
      <c r="H7" s="174">
        <v>1246.06</v>
      </c>
      <c r="I7" s="174">
        <v>1193.3499999999999</v>
      </c>
      <c r="J7" s="174">
        <v>1140.6400000000001</v>
      </c>
      <c r="K7" s="174">
        <v>1087.9299999999998</v>
      </c>
      <c r="L7" s="154"/>
      <c r="M7" s="175">
        <f t="shared" si="0"/>
        <v>1298.77</v>
      </c>
      <c r="N7" s="175">
        <f t="shared" si="1"/>
        <v>1246.06</v>
      </c>
      <c r="O7" s="175">
        <f t="shared" si="2"/>
        <v>1193.3500000000001</v>
      </c>
      <c r="P7" s="175">
        <f t="shared" si="3"/>
        <v>1140.6399999999999</v>
      </c>
      <c r="Q7" s="155"/>
      <c r="R7" s="175">
        <f t="shared" si="4"/>
        <v>1344.1066666666668</v>
      </c>
      <c r="S7" s="175">
        <f t="shared" si="5"/>
        <v>1298.77</v>
      </c>
    </row>
    <row r="8" spans="1:19">
      <c r="A8">
        <v>5</v>
      </c>
      <c r="B8" s="7" t="s">
        <v>8</v>
      </c>
      <c r="C8" s="7" t="s">
        <v>8</v>
      </c>
      <c r="D8" s="7" t="s">
        <v>9</v>
      </c>
      <c r="E8" s="127">
        <v>3205.5299999999997</v>
      </c>
      <c r="F8" s="127">
        <v>3145.9500000000003</v>
      </c>
      <c r="G8" s="174">
        <v>3166.0899999999997</v>
      </c>
      <c r="H8" s="174">
        <v>3186.2299999999996</v>
      </c>
      <c r="I8" s="174">
        <v>3206.3699999999994</v>
      </c>
      <c r="J8" s="174">
        <v>3226.5099999999993</v>
      </c>
      <c r="K8" s="174">
        <v>3246.6499999999992</v>
      </c>
      <c r="L8" s="154"/>
      <c r="M8" s="175">
        <f t="shared" si="0"/>
        <v>3166.09</v>
      </c>
      <c r="N8" s="175">
        <f t="shared" si="1"/>
        <v>3186.2299999999996</v>
      </c>
      <c r="O8" s="175">
        <f t="shared" si="2"/>
        <v>3206.369999999999</v>
      </c>
      <c r="P8" s="175">
        <f t="shared" si="3"/>
        <v>3226.5099999999998</v>
      </c>
      <c r="Q8" s="155"/>
      <c r="R8" s="175">
        <f t="shared" si="4"/>
        <v>3172.5233333333331</v>
      </c>
      <c r="S8" s="175">
        <f t="shared" si="5"/>
        <v>3166.09</v>
      </c>
    </row>
    <row r="9" spans="1:19">
      <c r="A9">
        <v>6</v>
      </c>
      <c r="B9" s="7" t="s">
        <v>10</v>
      </c>
      <c r="C9" s="7" t="s">
        <v>10</v>
      </c>
      <c r="D9" s="7" t="s">
        <v>11</v>
      </c>
      <c r="E9" s="127">
        <v>2306.9699999999998</v>
      </c>
      <c r="F9" s="127">
        <v>2289.8500000000004</v>
      </c>
      <c r="G9" s="174">
        <v>2255.5200000000004</v>
      </c>
      <c r="H9" s="174">
        <v>2221.19</v>
      </c>
      <c r="I9" s="174">
        <v>2186.86</v>
      </c>
      <c r="J9" s="174">
        <v>2152.5299999999997</v>
      </c>
      <c r="K9" s="174">
        <v>2118.1999999999998</v>
      </c>
      <c r="L9" s="154"/>
      <c r="M9" s="175">
        <f t="shared" si="0"/>
        <v>2255.5200000000004</v>
      </c>
      <c r="N9" s="175">
        <f t="shared" si="1"/>
        <v>2221.1900000000005</v>
      </c>
      <c r="O9" s="175">
        <f t="shared" si="2"/>
        <v>2186.86</v>
      </c>
      <c r="P9" s="175">
        <f t="shared" si="3"/>
        <v>2152.5299999999997</v>
      </c>
      <c r="Q9" s="155"/>
      <c r="R9" s="175">
        <f t="shared" si="4"/>
        <v>2284.1133333333332</v>
      </c>
      <c r="S9" s="175">
        <f t="shared" si="5"/>
        <v>2255.5200000000004</v>
      </c>
    </row>
    <row r="10" spans="1:19">
      <c r="A10">
        <v>7</v>
      </c>
      <c r="B10" s="7" t="s">
        <v>12</v>
      </c>
      <c r="C10" s="7" t="s">
        <v>100</v>
      </c>
      <c r="D10" s="7" t="s">
        <v>13</v>
      </c>
      <c r="E10" s="127">
        <v>2308.79</v>
      </c>
      <c r="F10" s="127">
        <v>2294.14</v>
      </c>
      <c r="G10" s="174">
        <v>2309.0700000000006</v>
      </c>
      <c r="H10" s="174">
        <v>2324.0000000000014</v>
      </c>
      <c r="I10" s="174">
        <v>2338.9300000000021</v>
      </c>
      <c r="J10" s="174">
        <v>2353.8600000000029</v>
      </c>
      <c r="K10" s="174">
        <v>2368.7900000000036</v>
      </c>
      <c r="L10" s="154"/>
      <c r="M10" s="175">
        <f t="shared" si="0"/>
        <v>2309.0700000000011</v>
      </c>
      <c r="N10" s="175">
        <f t="shared" si="1"/>
        <v>2324.0000000000014</v>
      </c>
      <c r="O10" s="175">
        <f t="shared" si="2"/>
        <v>2338.9300000000021</v>
      </c>
      <c r="P10" s="175">
        <f t="shared" si="3"/>
        <v>2353.8600000000029</v>
      </c>
      <c r="Q10" s="155"/>
      <c r="R10" s="175">
        <f t="shared" si="4"/>
        <v>2304.0000000000005</v>
      </c>
      <c r="S10" s="175">
        <f t="shared" si="5"/>
        <v>2309.0700000000011</v>
      </c>
    </row>
    <row r="11" spans="1:19">
      <c r="A11">
        <v>9</v>
      </c>
      <c r="B11" s="7" t="s">
        <v>14</v>
      </c>
      <c r="C11" s="7" t="s">
        <v>14</v>
      </c>
      <c r="D11" s="7" t="s">
        <v>15</v>
      </c>
      <c r="E11" s="127">
        <v>1630.91</v>
      </c>
      <c r="F11" s="127">
        <v>1554.25</v>
      </c>
      <c r="G11" s="174">
        <v>1564.7</v>
      </c>
      <c r="H11" s="174">
        <v>1575.1500000000003</v>
      </c>
      <c r="I11" s="174">
        <v>1585.6000000000004</v>
      </c>
      <c r="J11" s="174">
        <v>1596.0500000000004</v>
      </c>
      <c r="K11" s="174">
        <v>1606.5000000000005</v>
      </c>
      <c r="L11" s="154"/>
      <c r="M11" s="175">
        <f t="shared" si="0"/>
        <v>1564.7</v>
      </c>
      <c r="N11" s="175">
        <f t="shared" si="1"/>
        <v>1575.1500000000003</v>
      </c>
      <c r="O11" s="175">
        <f t="shared" si="2"/>
        <v>1585.6000000000004</v>
      </c>
      <c r="P11" s="175">
        <f t="shared" si="3"/>
        <v>1596.0500000000004</v>
      </c>
      <c r="Q11" s="155"/>
      <c r="R11" s="175">
        <f t="shared" si="4"/>
        <v>1583.2866666666666</v>
      </c>
      <c r="S11" s="175">
        <f t="shared" si="5"/>
        <v>1564.7</v>
      </c>
    </row>
    <row r="12" spans="1:19">
      <c r="A12">
        <v>10</v>
      </c>
      <c r="B12" s="7" t="s">
        <v>16</v>
      </c>
      <c r="C12" s="7" t="s">
        <v>17</v>
      </c>
      <c r="D12" s="7" t="s">
        <v>18</v>
      </c>
      <c r="E12" s="127">
        <v>1667.6200000000003</v>
      </c>
      <c r="F12" s="127">
        <v>1679.8699999999997</v>
      </c>
      <c r="G12" s="174">
        <v>1692.1199999999988</v>
      </c>
      <c r="H12" s="174">
        <v>1704.3699999999978</v>
      </c>
      <c r="I12" s="174">
        <v>1716.6199999999969</v>
      </c>
      <c r="J12" s="174">
        <v>1728.869999999996</v>
      </c>
      <c r="K12" s="174">
        <v>1741.1199999999951</v>
      </c>
      <c r="L12" s="154"/>
      <c r="M12" s="175">
        <f t="shared" si="0"/>
        <v>1692.1199999999988</v>
      </c>
      <c r="N12" s="175">
        <f t="shared" si="1"/>
        <v>1704.3699999999978</v>
      </c>
      <c r="O12" s="175">
        <f t="shared" si="2"/>
        <v>1716.6199999999969</v>
      </c>
      <c r="P12" s="175">
        <f t="shared" si="3"/>
        <v>1728.869999999996</v>
      </c>
      <c r="Q12" s="155"/>
      <c r="R12" s="175">
        <f t="shared" si="4"/>
        <v>1679.8699999999997</v>
      </c>
      <c r="S12" s="175">
        <f t="shared" si="5"/>
        <v>1692.1199999999988</v>
      </c>
    </row>
    <row r="13" spans="1:19">
      <c r="A13">
        <v>11</v>
      </c>
      <c r="B13" s="7" t="s">
        <v>19</v>
      </c>
      <c r="C13" s="7" t="s">
        <v>101</v>
      </c>
      <c r="D13" s="7" t="s">
        <v>20</v>
      </c>
      <c r="E13" s="127">
        <v>1101.17</v>
      </c>
      <c r="F13" s="127">
        <v>1130.95</v>
      </c>
      <c r="G13" s="174">
        <v>1100</v>
      </c>
      <c r="H13" s="174">
        <v>1069.05</v>
      </c>
      <c r="I13" s="174">
        <v>1038.0999999999999</v>
      </c>
      <c r="J13" s="174">
        <v>1007.1499999999999</v>
      </c>
      <c r="K13" s="174">
        <v>976.19999999999982</v>
      </c>
      <c r="L13" s="154"/>
      <c r="M13" s="175">
        <f t="shared" si="0"/>
        <v>1100</v>
      </c>
      <c r="N13" s="175">
        <f t="shared" si="1"/>
        <v>1069.05</v>
      </c>
      <c r="O13" s="175">
        <f t="shared" si="2"/>
        <v>1038.0999999999997</v>
      </c>
      <c r="P13" s="175">
        <f t="shared" si="3"/>
        <v>1007.15</v>
      </c>
      <c r="Q13" s="155"/>
      <c r="R13" s="175">
        <f t="shared" si="4"/>
        <v>1110.7066666666667</v>
      </c>
      <c r="S13" s="175">
        <f t="shared" si="5"/>
        <v>1100</v>
      </c>
    </row>
    <row r="14" spans="1:19">
      <c r="A14">
        <v>12</v>
      </c>
      <c r="B14" s="7" t="s">
        <v>21</v>
      </c>
      <c r="C14" s="7" t="s">
        <v>21</v>
      </c>
      <c r="D14" s="7" t="s">
        <v>113</v>
      </c>
      <c r="E14" s="127">
        <v>2639.16</v>
      </c>
      <c r="F14" s="127">
        <v>2631.35</v>
      </c>
      <c r="G14" s="174">
        <v>2618.89</v>
      </c>
      <c r="H14" s="174">
        <v>2606.4299999999998</v>
      </c>
      <c r="I14" s="174">
        <v>2593.9699999999993</v>
      </c>
      <c r="J14" s="174">
        <v>2632.16</v>
      </c>
      <c r="K14" s="174">
        <v>2683.24</v>
      </c>
      <c r="L14" s="154"/>
      <c r="M14" s="175">
        <f t="shared" si="0"/>
        <v>2618.89</v>
      </c>
      <c r="N14" s="175">
        <f t="shared" si="1"/>
        <v>2606.4299999999998</v>
      </c>
      <c r="O14" s="175">
        <f t="shared" si="2"/>
        <v>2610.853333333333</v>
      </c>
      <c r="P14" s="175">
        <f t="shared" si="3"/>
        <v>2636.4566666666665</v>
      </c>
      <c r="Q14" s="155"/>
      <c r="R14" s="175">
        <f t="shared" si="4"/>
        <v>2629.7999999999997</v>
      </c>
      <c r="S14" s="175">
        <f t="shared" si="5"/>
        <v>2618.89</v>
      </c>
    </row>
    <row r="15" spans="1:19">
      <c r="A15">
        <v>14</v>
      </c>
      <c r="B15" s="7" t="s">
        <v>120</v>
      </c>
      <c r="C15" s="7" t="s">
        <v>22</v>
      </c>
      <c r="D15" s="7" t="s">
        <v>121</v>
      </c>
      <c r="E15" s="127">
        <v>4234.55</v>
      </c>
      <c r="F15" s="127">
        <v>4244.1899999999996</v>
      </c>
      <c r="G15" s="174">
        <v>4281.5599999999995</v>
      </c>
      <c r="H15" s="174">
        <v>4318.9299999999994</v>
      </c>
      <c r="I15" s="174">
        <v>4356.2999999999993</v>
      </c>
      <c r="J15" s="174">
        <v>4393.67</v>
      </c>
      <c r="K15" s="174">
        <v>4431.04</v>
      </c>
      <c r="L15" s="154"/>
      <c r="M15" s="175">
        <f t="shared" si="0"/>
        <v>4281.5600000000004</v>
      </c>
      <c r="N15" s="175">
        <f t="shared" si="1"/>
        <v>4318.9299999999994</v>
      </c>
      <c r="O15" s="175">
        <f t="shared" si="2"/>
        <v>4356.3</v>
      </c>
      <c r="P15" s="175">
        <f t="shared" si="3"/>
        <v>4393.6699999999992</v>
      </c>
      <c r="Q15" s="155"/>
      <c r="R15" s="175">
        <f t="shared" si="4"/>
        <v>4253.4333333333334</v>
      </c>
      <c r="S15" s="175">
        <f t="shared" si="5"/>
        <v>4281.5600000000004</v>
      </c>
    </row>
    <row r="16" spans="1:19">
      <c r="A16">
        <v>15</v>
      </c>
      <c r="B16" s="7" t="s">
        <v>23</v>
      </c>
      <c r="C16" s="7" t="s">
        <v>24</v>
      </c>
      <c r="D16" s="7" t="s">
        <v>25</v>
      </c>
      <c r="E16" s="127">
        <v>3988.0099999999993</v>
      </c>
      <c r="F16" s="127">
        <v>3917.6299999999997</v>
      </c>
      <c r="G16" s="174">
        <v>3844.32</v>
      </c>
      <c r="H16" s="174">
        <v>3771.0100000000007</v>
      </c>
      <c r="I16" s="174">
        <v>3697.7000000000012</v>
      </c>
      <c r="J16" s="174">
        <v>3624.3900000000017</v>
      </c>
      <c r="K16" s="174">
        <v>3551.0800000000022</v>
      </c>
      <c r="L16" s="154"/>
      <c r="M16" s="175">
        <f t="shared" si="0"/>
        <v>3844.32</v>
      </c>
      <c r="N16" s="175">
        <f t="shared" si="1"/>
        <v>3771.0100000000007</v>
      </c>
      <c r="O16" s="175">
        <f t="shared" si="2"/>
        <v>3697.7000000000012</v>
      </c>
      <c r="P16" s="175">
        <f t="shared" si="3"/>
        <v>3624.3900000000017</v>
      </c>
      <c r="Q16" s="155"/>
      <c r="R16" s="175">
        <f t="shared" si="4"/>
        <v>3916.6533333333332</v>
      </c>
      <c r="S16" s="175">
        <f t="shared" si="5"/>
        <v>3844.32</v>
      </c>
    </row>
    <row r="17" spans="1:19">
      <c r="A17">
        <v>16</v>
      </c>
      <c r="B17" s="7" t="s">
        <v>26</v>
      </c>
      <c r="C17" s="7" t="s">
        <v>27</v>
      </c>
      <c r="D17" s="7" t="s">
        <v>28</v>
      </c>
      <c r="E17" s="127">
        <v>2494.4899999999998</v>
      </c>
      <c r="F17" s="127">
        <v>2580.04</v>
      </c>
      <c r="G17" s="174">
        <v>2575.6600000000003</v>
      </c>
      <c r="H17" s="174">
        <v>2571.2800000000007</v>
      </c>
      <c r="I17" s="174">
        <v>2566.900000000001</v>
      </c>
      <c r="J17" s="174">
        <v>2562.5200000000013</v>
      </c>
      <c r="K17" s="174">
        <v>2558.1400000000017</v>
      </c>
      <c r="L17" s="154"/>
      <c r="M17" s="175">
        <f t="shared" si="0"/>
        <v>2575.6600000000003</v>
      </c>
      <c r="N17" s="175">
        <f t="shared" si="1"/>
        <v>2571.2800000000007</v>
      </c>
      <c r="O17" s="175">
        <f t="shared" si="2"/>
        <v>2566.900000000001</v>
      </c>
      <c r="P17" s="175">
        <f t="shared" si="3"/>
        <v>2562.5200000000009</v>
      </c>
      <c r="Q17" s="155"/>
      <c r="R17" s="175">
        <f t="shared" si="4"/>
        <v>2550.0633333333335</v>
      </c>
      <c r="S17" s="175">
        <f t="shared" si="5"/>
        <v>2575.6600000000003</v>
      </c>
    </row>
    <row r="18" spans="1:19">
      <c r="A18">
        <v>17</v>
      </c>
      <c r="B18" s="7" t="s">
        <v>29</v>
      </c>
      <c r="C18" s="7" t="s">
        <v>30</v>
      </c>
      <c r="D18" s="7" t="s">
        <v>31</v>
      </c>
      <c r="E18" s="127">
        <v>869.05</v>
      </c>
      <c r="F18" s="127">
        <v>881.52999999999986</v>
      </c>
      <c r="G18" s="174">
        <v>877.69999999999993</v>
      </c>
      <c r="H18" s="174">
        <v>873.87</v>
      </c>
      <c r="I18" s="174">
        <v>870.04000000000008</v>
      </c>
      <c r="J18" s="174">
        <v>866.21000000000015</v>
      </c>
      <c r="K18" s="174">
        <v>862.38000000000022</v>
      </c>
      <c r="L18" s="154"/>
      <c r="M18" s="175">
        <f t="shared" si="0"/>
        <v>877.69999999999993</v>
      </c>
      <c r="N18" s="175">
        <f t="shared" si="1"/>
        <v>873.87</v>
      </c>
      <c r="O18" s="175">
        <f t="shared" si="2"/>
        <v>870.04000000000008</v>
      </c>
      <c r="P18" s="175">
        <f t="shared" si="3"/>
        <v>866.21000000000015</v>
      </c>
      <c r="Q18" s="155"/>
      <c r="R18" s="175">
        <f t="shared" si="4"/>
        <v>876.09333333333325</v>
      </c>
      <c r="S18" s="175">
        <f t="shared" si="5"/>
        <v>877.69999999999993</v>
      </c>
    </row>
    <row r="19" spans="1:19">
      <c r="A19">
        <v>19</v>
      </c>
      <c r="B19" s="7" t="s">
        <v>32</v>
      </c>
      <c r="C19" s="7" t="s">
        <v>32</v>
      </c>
      <c r="D19" s="7" t="s">
        <v>33</v>
      </c>
      <c r="E19" s="127">
        <v>399.14</v>
      </c>
      <c r="F19" s="127">
        <v>406.15</v>
      </c>
      <c r="G19" s="174">
        <v>413.15999999999997</v>
      </c>
      <c r="H19" s="174">
        <v>420.17</v>
      </c>
      <c r="I19" s="174">
        <v>427.17999999999995</v>
      </c>
      <c r="J19" s="174">
        <v>435.18999999999994</v>
      </c>
      <c r="K19" s="174">
        <v>445.19999999999993</v>
      </c>
      <c r="L19" s="154"/>
      <c r="M19" s="175">
        <f t="shared" si="0"/>
        <v>413.16</v>
      </c>
      <c r="N19" s="175">
        <f t="shared" si="1"/>
        <v>420.1699999999999</v>
      </c>
      <c r="O19" s="175">
        <f t="shared" si="2"/>
        <v>427.51333333333332</v>
      </c>
      <c r="P19" s="175">
        <f t="shared" si="3"/>
        <v>435.85666666666657</v>
      </c>
      <c r="Q19" s="155"/>
      <c r="R19" s="175">
        <f t="shared" si="4"/>
        <v>406.14999999999992</v>
      </c>
      <c r="S19" s="175">
        <f t="shared" si="5"/>
        <v>413.16</v>
      </c>
    </row>
    <row r="20" spans="1:19">
      <c r="A20">
        <v>20</v>
      </c>
      <c r="B20" s="7" t="s">
        <v>34</v>
      </c>
      <c r="C20" s="7" t="s">
        <v>34</v>
      </c>
      <c r="D20" s="7" t="s">
        <v>35</v>
      </c>
      <c r="E20" s="127">
        <v>1988.68</v>
      </c>
      <c r="F20" s="127">
        <v>2022.8700000000001</v>
      </c>
      <c r="G20" s="174">
        <v>1954.7</v>
      </c>
      <c r="H20" s="174">
        <v>1886.5300000000002</v>
      </c>
      <c r="I20" s="174">
        <v>1818.3600000000006</v>
      </c>
      <c r="J20" s="174">
        <v>1750.1900000000005</v>
      </c>
      <c r="K20" s="174">
        <v>1682.0200000000007</v>
      </c>
      <c r="L20" s="154"/>
      <c r="M20" s="175">
        <f t="shared" si="0"/>
        <v>1954.7</v>
      </c>
      <c r="N20" s="175">
        <f t="shared" si="1"/>
        <v>1886.5300000000004</v>
      </c>
      <c r="O20" s="175">
        <f t="shared" si="2"/>
        <v>1818.3600000000006</v>
      </c>
      <c r="P20" s="175">
        <f t="shared" si="3"/>
        <v>1750.1900000000005</v>
      </c>
      <c r="Q20" s="155"/>
      <c r="R20" s="175">
        <f t="shared" si="4"/>
        <v>1988.75</v>
      </c>
      <c r="S20" s="175">
        <f t="shared" si="5"/>
        <v>1954.7</v>
      </c>
    </row>
    <row r="21" spans="1:19">
      <c r="A21">
        <v>21</v>
      </c>
      <c r="B21" s="7" t="s">
        <v>36</v>
      </c>
      <c r="C21" s="7" t="s">
        <v>36</v>
      </c>
      <c r="D21" s="7" t="s">
        <v>37</v>
      </c>
      <c r="E21" s="127">
        <v>1839.86</v>
      </c>
      <c r="F21" s="127">
        <v>1826.47</v>
      </c>
      <c r="G21" s="174">
        <v>1813.0800000000004</v>
      </c>
      <c r="H21" s="174">
        <v>1799.6900000000007</v>
      </c>
      <c r="I21" s="174">
        <v>1786.3000000000011</v>
      </c>
      <c r="J21" s="174">
        <v>1772.9100000000014</v>
      </c>
      <c r="K21" s="174">
        <v>1759.5200000000018</v>
      </c>
      <c r="L21" s="154"/>
      <c r="M21" s="175">
        <f t="shared" si="0"/>
        <v>1813.0800000000002</v>
      </c>
      <c r="N21" s="175">
        <f t="shared" si="1"/>
        <v>1799.6900000000007</v>
      </c>
      <c r="O21" s="175">
        <f t="shared" si="2"/>
        <v>1786.3000000000011</v>
      </c>
      <c r="P21" s="175">
        <f t="shared" si="3"/>
        <v>1772.9100000000017</v>
      </c>
      <c r="Q21" s="155"/>
      <c r="R21" s="175">
        <f t="shared" si="4"/>
        <v>1826.47</v>
      </c>
      <c r="S21" s="175">
        <f t="shared" si="5"/>
        <v>1813.0800000000002</v>
      </c>
    </row>
    <row r="22" spans="1:19">
      <c r="A22">
        <v>22</v>
      </c>
      <c r="B22" s="7" t="s">
        <v>38</v>
      </c>
      <c r="C22" s="7" t="s">
        <v>38</v>
      </c>
      <c r="D22" s="7" t="s">
        <v>39</v>
      </c>
      <c r="E22" s="127">
        <v>1904.73</v>
      </c>
      <c r="F22" s="127">
        <v>1949.2199999999998</v>
      </c>
      <c r="G22" s="174">
        <v>1993.71</v>
      </c>
      <c r="H22" s="174">
        <v>2038.1999999999998</v>
      </c>
      <c r="I22" s="174">
        <v>2082.6899999999996</v>
      </c>
      <c r="J22" s="174">
        <v>2127.1799999999998</v>
      </c>
      <c r="K22" s="174">
        <v>2171.6699999999996</v>
      </c>
      <c r="L22" s="154"/>
      <c r="M22" s="175">
        <f t="shared" si="0"/>
        <v>1993.7099999999998</v>
      </c>
      <c r="N22" s="175">
        <f t="shared" si="1"/>
        <v>2038.1999999999998</v>
      </c>
      <c r="O22" s="175">
        <f t="shared" si="2"/>
        <v>2082.69</v>
      </c>
      <c r="P22" s="175">
        <f t="shared" si="3"/>
        <v>2127.1799999999998</v>
      </c>
      <c r="Q22" s="155"/>
      <c r="R22" s="175">
        <f t="shared" si="4"/>
        <v>1949.22</v>
      </c>
      <c r="S22" s="175">
        <f t="shared" si="5"/>
        <v>1993.7099999999998</v>
      </c>
    </row>
    <row r="23" spans="1:19">
      <c r="A23">
        <v>23</v>
      </c>
      <c r="B23" s="7" t="s">
        <v>40</v>
      </c>
      <c r="C23" s="7" t="s">
        <v>41</v>
      </c>
      <c r="D23" s="7" t="s">
        <v>122</v>
      </c>
      <c r="E23" s="127">
        <v>2509.56</v>
      </c>
      <c r="F23" s="127">
        <v>2514.09</v>
      </c>
      <c r="G23" s="174">
        <v>2518.62</v>
      </c>
      <c r="H23" s="174">
        <v>2523.15</v>
      </c>
      <c r="I23" s="174">
        <v>2527.6799999999998</v>
      </c>
      <c r="J23" s="174">
        <v>2532.21</v>
      </c>
      <c r="K23" s="174">
        <v>2536.7399999999998</v>
      </c>
      <c r="L23" s="154"/>
      <c r="M23" s="175">
        <f t="shared" si="0"/>
        <v>2518.6200000000003</v>
      </c>
      <c r="N23" s="175">
        <f t="shared" si="1"/>
        <v>2523.15</v>
      </c>
      <c r="O23" s="175">
        <f t="shared" si="2"/>
        <v>2527.6799999999998</v>
      </c>
      <c r="P23" s="175">
        <f t="shared" si="3"/>
        <v>2532.2099999999996</v>
      </c>
      <c r="Q23" s="155"/>
      <c r="R23" s="175">
        <f t="shared" si="4"/>
        <v>2514.0899999999997</v>
      </c>
      <c r="S23" s="175">
        <f t="shared" si="5"/>
        <v>2518.6200000000003</v>
      </c>
    </row>
    <row r="24" spans="1:19">
      <c r="A24">
        <v>24</v>
      </c>
      <c r="B24" s="7" t="s">
        <v>42</v>
      </c>
      <c r="C24" s="7" t="s">
        <v>42</v>
      </c>
      <c r="D24" s="7" t="s">
        <v>43</v>
      </c>
      <c r="E24" s="127">
        <v>950.17000000000007</v>
      </c>
      <c r="F24" s="127">
        <v>946.79</v>
      </c>
      <c r="G24" s="174">
        <v>1005.22</v>
      </c>
      <c r="H24" s="174">
        <v>1063.6500000000001</v>
      </c>
      <c r="I24" s="174">
        <v>1122.0800000000004</v>
      </c>
      <c r="J24" s="174">
        <v>1180.5100000000002</v>
      </c>
      <c r="K24" s="174">
        <v>1238.9400000000003</v>
      </c>
      <c r="L24" s="154"/>
      <c r="M24" s="175">
        <f t="shared" si="0"/>
        <v>1005.2199999999999</v>
      </c>
      <c r="N24" s="175">
        <f t="shared" si="1"/>
        <v>1063.6500000000001</v>
      </c>
      <c r="O24" s="175">
        <f t="shared" si="2"/>
        <v>1122.0800000000002</v>
      </c>
      <c r="P24" s="175">
        <f t="shared" si="3"/>
        <v>1180.5100000000002</v>
      </c>
      <c r="Q24" s="155"/>
      <c r="R24" s="175">
        <f t="shared" si="4"/>
        <v>967.39333333333343</v>
      </c>
      <c r="S24" s="175">
        <f t="shared" si="5"/>
        <v>1005.2199999999999</v>
      </c>
    </row>
    <row r="25" spans="1:19">
      <c r="A25">
        <v>25</v>
      </c>
      <c r="B25" s="7" t="s">
        <v>44</v>
      </c>
      <c r="C25" s="7" t="s">
        <v>44</v>
      </c>
      <c r="D25" s="7" t="s">
        <v>123</v>
      </c>
      <c r="E25" s="127">
        <v>1783.49</v>
      </c>
      <c r="F25" s="127">
        <v>1790.47</v>
      </c>
      <c r="G25" s="174">
        <v>1797.45</v>
      </c>
      <c r="H25" s="174">
        <v>1804.43</v>
      </c>
      <c r="I25" s="174">
        <v>1811.4100000000003</v>
      </c>
      <c r="J25" s="174">
        <v>1818.3900000000003</v>
      </c>
      <c r="K25" s="174">
        <v>1825.3700000000006</v>
      </c>
      <c r="L25" s="154"/>
      <c r="M25" s="175">
        <f t="shared" si="0"/>
        <v>1797.45</v>
      </c>
      <c r="N25" s="175">
        <f t="shared" si="1"/>
        <v>1804.4300000000003</v>
      </c>
      <c r="O25" s="175">
        <f t="shared" si="2"/>
        <v>1811.41</v>
      </c>
      <c r="P25" s="175">
        <f t="shared" si="3"/>
        <v>1818.3900000000003</v>
      </c>
      <c r="Q25" s="155"/>
      <c r="R25" s="175">
        <f t="shared" si="4"/>
        <v>1790.47</v>
      </c>
      <c r="S25" s="175">
        <f t="shared" si="5"/>
        <v>1797.45</v>
      </c>
    </row>
    <row r="26" spans="1:19">
      <c r="A26">
        <v>26</v>
      </c>
      <c r="B26" s="7" t="s">
        <v>45</v>
      </c>
      <c r="C26" s="7" t="s">
        <v>45</v>
      </c>
      <c r="D26" s="7" t="s">
        <v>46</v>
      </c>
      <c r="E26" s="127">
        <v>1692.6000000000001</v>
      </c>
      <c r="F26" s="127">
        <v>1654.3899999999999</v>
      </c>
      <c r="G26" s="174">
        <v>1658.08</v>
      </c>
      <c r="H26" s="174">
        <v>1661.77</v>
      </c>
      <c r="I26" s="174">
        <v>1665.4600000000003</v>
      </c>
      <c r="J26" s="174">
        <v>1669.1500000000005</v>
      </c>
      <c r="K26" s="174">
        <v>1672.8400000000006</v>
      </c>
      <c r="L26" s="154"/>
      <c r="M26" s="175">
        <f t="shared" si="0"/>
        <v>1658.08</v>
      </c>
      <c r="N26" s="175">
        <f t="shared" si="1"/>
        <v>1661.7700000000002</v>
      </c>
      <c r="O26" s="175">
        <f t="shared" si="2"/>
        <v>1665.4600000000003</v>
      </c>
      <c r="P26" s="175">
        <f t="shared" si="3"/>
        <v>1669.1500000000003</v>
      </c>
      <c r="Q26" s="155"/>
      <c r="R26" s="175">
        <f t="shared" si="4"/>
        <v>1668.3566666666666</v>
      </c>
      <c r="S26" s="175">
        <f t="shared" si="5"/>
        <v>1658.08</v>
      </c>
    </row>
    <row r="27" spans="1:19">
      <c r="A27">
        <v>27</v>
      </c>
      <c r="B27" s="7" t="s">
        <v>47</v>
      </c>
      <c r="C27" s="7" t="s">
        <v>47</v>
      </c>
      <c r="D27" s="7" t="s">
        <v>48</v>
      </c>
      <c r="E27" s="127">
        <v>1902.3799999999999</v>
      </c>
      <c r="F27" s="127">
        <v>1891.28</v>
      </c>
      <c r="G27" s="174">
        <v>1890.8600000000001</v>
      </c>
      <c r="H27" s="174">
        <v>1890.4399999999998</v>
      </c>
      <c r="I27" s="174">
        <v>1890.0199999999995</v>
      </c>
      <c r="J27" s="174">
        <v>1889.6</v>
      </c>
      <c r="K27" s="174">
        <v>1889.1799999999998</v>
      </c>
      <c r="L27" s="154"/>
      <c r="M27" s="175">
        <f t="shared" si="0"/>
        <v>1890.86</v>
      </c>
      <c r="N27" s="175">
        <f t="shared" si="1"/>
        <v>1890.4399999999998</v>
      </c>
      <c r="O27" s="175">
        <f t="shared" si="2"/>
        <v>1890.0199999999998</v>
      </c>
      <c r="P27" s="175">
        <f t="shared" si="3"/>
        <v>1889.5999999999997</v>
      </c>
      <c r="Q27" s="155"/>
      <c r="R27" s="175">
        <f t="shared" si="4"/>
        <v>1894.8400000000001</v>
      </c>
      <c r="S27" s="175">
        <f t="shared" si="5"/>
        <v>1890.86</v>
      </c>
    </row>
    <row r="28" spans="1:19">
      <c r="A28">
        <v>28</v>
      </c>
      <c r="B28" s="7" t="s">
        <v>49</v>
      </c>
      <c r="C28" s="7" t="s">
        <v>50</v>
      </c>
      <c r="D28" s="7" t="s">
        <v>124</v>
      </c>
      <c r="E28" s="127">
        <v>844.7399999999999</v>
      </c>
      <c r="F28" s="127">
        <v>829.31</v>
      </c>
      <c r="G28" s="174">
        <v>863.98</v>
      </c>
      <c r="H28" s="174">
        <v>898.65000000000009</v>
      </c>
      <c r="I28" s="174">
        <v>933.32</v>
      </c>
      <c r="J28" s="174">
        <v>967.99000000000012</v>
      </c>
      <c r="K28" s="174">
        <v>1002.6600000000002</v>
      </c>
      <c r="L28" s="154"/>
      <c r="M28" s="175">
        <f t="shared" si="0"/>
        <v>863.98</v>
      </c>
      <c r="N28" s="175">
        <f t="shared" si="1"/>
        <v>898.65000000000009</v>
      </c>
      <c r="O28" s="175">
        <f t="shared" si="2"/>
        <v>933.32000000000016</v>
      </c>
      <c r="P28" s="175">
        <f t="shared" si="3"/>
        <v>967.99000000000012</v>
      </c>
      <c r="Q28" s="155"/>
      <c r="R28" s="175">
        <f t="shared" si="4"/>
        <v>846.00999999999988</v>
      </c>
      <c r="S28" s="175">
        <f t="shared" si="5"/>
        <v>863.98</v>
      </c>
    </row>
    <row r="29" spans="1:19">
      <c r="A29">
        <v>30</v>
      </c>
      <c r="B29" s="7" t="s">
        <v>51</v>
      </c>
      <c r="C29" s="7" t="s">
        <v>51</v>
      </c>
      <c r="D29" s="7" t="s">
        <v>114</v>
      </c>
      <c r="E29" s="127">
        <v>1703.59</v>
      </c>
      <c r="F29" s="127">
        <v>1667.8200000000002</v>
      </c>
      <c r="G29" s="174">
        <v>1671.1800000000003</v>
      </c>
      <c r="H29" s="174">
        <v>1674.5400000000002</v>
      </c>
      <c r="I29" s="174">
        <v>1677.9000000000005</v>
      </c>
      <c r="J29" s="174">
        <v>1681.2600000000007</v>
      </c>
      <c r="K29" s="174">
        <v>1684.6200000000008</v>
      </c>
      <c r="L29" s="154"/>
      <c r="M29" s="175">
        <f t="shared" si="0"/>
        <v>1671.1800000000003</v>
      </c>
      <c r="N29" s="175">
        <f t="shared" si="1"/>
        <v>1674.5400000000002</v>
      </c>
      <c r="O29" s="175">
        <f t="shared" si="2"/>
        <v>1677.9000000000003</v>
      </c>
      <c r="P29" s="175">
        <f t="shared" si="3"/>
        <v>1681.2600000000009</v>
      </c>
      <c r="Q29" s="155"/>
      <c r="R29" s="175">
        <f t="shared" si="4"/>
        <v>1680.8633333333335</v>
      </c>
      <c r="S29" s="175">
        <f t="shared" si="5"/>
        <v>1671.1800000000003</v>
      </c>
    </row>
    <row r="30" spans="1:19">
      <c r="A30">
        <v>31</v>
      </c>
      <c r="B30" s="7" t="s">
        <v>52</v>
      </c>
      <c r="C30" s="7" t="s">
        <v>52</v>
      </c>
      <c r="D30" s="7" t="s">
        <v>53</v>
      </c>
      <c r="E30" s="127">
        <v>2666.33</v>
      </c>
      <c r="F30" s="127">
        <v>2628.0299999999997</v>
      </c>
      <c r="G30" s="174">
        <v>2743.7200000000003</v>
      </c>
      <c r="H30" s="174">
        <v>2859.41</v>
      </c>
      <c r="I30" s="174">
        <v>2975.1</v>
      </c>
      <c r="J30" s="174">
        <v>3090.7899999999991</v>
      </c>
      <c r="K30" s="174">
        <v>3211.48</v>
      </c>
      <c r="L30" s="154"/>
      <c r="M30" s="175">
        <f t="shared" si="0"/>
        <v>2743.72</v>
      </c>
      <c r="N30" s="175">
        <f t="shared" si="1"/>
        <v>2859.41</v>
      </c>
      <c r="O30" s="175">
        <f t="shared" si="2"/>
        <v>2975.1</v>
      </c>
      <c r="P30" s="175">
        <f t="shared" si="3"/>
        <v>3092.4566666666665</v>
      </c>
      <c r="Q30" s="155"/>
      <c r="R30" s="175">
        <f t="shared" si="4"/>
        <v>2679.36</v>
      </c>
      <c r="S30" s="175">
        <f t="shared" si="5"/>
        <v>2743.72</v>
      </c>
    </row>
    <row r="31" spans="1:19">
      <c r="A31">
        <v>32</v>
      </c>
      <c r="B31" s="7" t="s">
        <v>54</v>
      </c>
      <c r="C31" s="7" t="s">
        <v>54</v>
      </c>
      <c r="D31" s="7" t="s">
        <v>55</v>
      </c>
      <c r="E31" s="127">
        <v>1515.52</v>
      </c>
      <c r="F31" s="127">
        <v>1490.82</v>
      </c>
      <c r="G31" s="174">
        <v>1481.6499999999999</v>
      </c>
      <c r="H31" s="174">
        <v>1472.48</v>
      </c>
      <c r="I31" s="174">
        <v>1463.31</v>
      </c>
      <c r="J31" s="174">
        <v>1454.1399999999999</v>
      </c>
      <c r="K31" s="174">
        <v>1444.9699999999998</v>
      </c>
      <c r="L31" s="154"/>
      <c r="M31" s="175">
        <f t="shared" si="0"/>
        <v>1481.6499999999999</v>
      </c>
      <c r="N31" s="175">
        <f t="shared" si="1"/>
        <v>1472.4800000000002</v>
      </c>
      <c r="O31" s="175">
        <f t="shared" si="2"/>
        <v>1463.3100000000002</v>
      </c>
      <c r="P31" s="175">
        <f t="shared" si="3"/>
        <v>1454.14</v>
      </c>
      <c r="Q31" s="155"/>
      <c r="R31" s="175">
        <f t="shared" si="4"/>
        <v>1495.9966666666667</v>
      </c>
      <c r="S31" s="175">
        <f t="shared" si="5"/>
        <v>1481.6499999999999</v>
      </c>
    </row>
    <row r="32" spans="1:19">
      <c r="A32">
        <v>33</v>
      </c>
      <c r="B32" s="7" t="s">
        <v>56</v>
      </c>
      <c r="C32" s="7" t="s">
        <v>57</v>
      </c>
      <c r="D32" s="7" t="s">
        <v>125</v>
      </c>
      <c r="E32" s="127">
        <v>801.17000000000007</v>
      </c>
      <c r="F32" s="127">
        <v>791.71</v>
      </c>
      <c r="G32" s="174">
        <v>772.16</v>
      </c>
      <c r="H32" s="174">
        <v>752.6099999999999</v>
      </c>
      <c r="I32" s="174">
        <v>733.06</v>
      </c>
      <c r="J32" s="174">
        <v>713.51</v>
      </c>
      <c r="K32" s="174">
        <v>693.95999999999992</v>
      </c>
      <c r="L32" s="154"/>
      <c r="M32" s="175">
        <f t="shared" si="0"/>
        <v>772.15999999999985</v>
      </c>
      <c r="N32" s="175">
        <f t="shared" si="1"/>
        <v>752.61</v>
      </c>
      <c r="O32" s="175">
        <f t="shared" si="2"/>
        <v>733.06</v>
      </c>
      <c r="P32" s="175">
        <f t="shared" si="3"/>
        <v>713.50999999999988</v>
      </c>
      <c r="Q32" s="155"/>
      <c r="R32" s="175">
        <f t="shared" si="4"/>
        <v>788.34666666666669</v>
      </c>
      <c r="S32" s="175">
        <f t="shared" si="5"/>
        <v>772.15999999999985</v>
      </c>
    </row>
    <row r="33" spans="1:19">
      <c r="A33">
        <v>34</v>
      </c>
      <c r="B33" s="7" t="s">
        <v>58</v>
      </c>
      <c r="C33" s="7" t="s">
        <v>58</v>
      </c>
      <c r="D33" s="7" t="s">
        <v>59</v>
      </c>
      <c r="E33" s="127">
        <v>1080.1099999999999</v>
      </c>
      <c r="F33" s="127">
        <v>1084.31</v>
      </c>
      <c r="G33" s="174">
        <v>1087.45</v>
      </c>
      <c r="H33" s="174">
        <v>1090.5899999999999</v>
      </c>
      <c r="I33" s="174">
        <v>1093.73</v>
      </c>
      <c r="J33" s="174">
        <v>1096.8699999999999</v>
      </c>
      <c r="K33" s="174">
        <v>1113.93</v>
      </c>
      <c r="L33" s="154"/>
      <c r="M33" s="175">
        <f t="shared" si="0"/>
        <v>1087.45</v>
      </c>
      <c r="N33" s="175">
        <f t="shared" si="1"/>
        <v>1090.5899999999999</v>
      </c>
      <c r="O33" s="175">
        <f t="shared" si="2"/>
        <v>1093.7299999999998</v>
      </c>
      <c r="P33" s="175">
        <f t="shared" si="3"/>
        <v>1101.51</v>
      </c>
      <c r="Q33" s="155"/>
      <c r="R33" s="175">
        <f t="shared" si="4"/>
        <v>1083.9566666666667</v>
      </c>
      <c r="S33" s="175">
        <f t="shared" si="5"/>
        <v>1087.45</v>
      </c>
    </row>
    <row r="34" spans="1:19">
      <c r="A34">
        <v>35</v>
      </c>
      <c r="B34" s="7" t="s">
        <v>60</v>
      </c>
      <c r="C34" s="7" t="s">
        <v>60</v>
      </c>
      <c r="D34" s="7" t="s">
        <v>61</v>
      </c>
      <c r="E34" s="127">
        <v>1165.73</v>
      </c>
      <c r="F34" s="127">
        <v>1094.1599999999999</v>
      </c>
      <c r="G34" s="174">
        <v>1035.8699999999999</v>
      </c>
      <c r="H34" s="174">
        <v>977.57999999999993</v>
      </c>
      <c r="I34" s="174">
        <v>921.77</v>
      </c>
      <c r="J34" s="174">
        <v>869.71999999999969</v>
      </c>
      <c r="K34" s="174">
        <v>819.66999999999985</v>
      </c>
      <c r="L34" s="154"/>
      <c r="M34" s="175">
        <f t="shared" si="0"/>
        <v>1035.8699999999999</v>
      </c>
      <c r="N34" s="175">
        <f t="shared" si="1"/>
        <v>978.40666666666664</v>
      </c>
      <c r="O34" s="175">
        <f t="shared" si="2"/>
        <v>923.0233333333332</v>
      </c>
      <c r="P34" s="175">
        <f t="shared" si="3"/>
        <v>870.38666666666666</v>
      </c>
      <c r="Q34" s="155"/>
      <c r="R34" s="175">
        <f t="shared" si="4"/>
        <v>1098.5866666666666</v>
      </c>
      <c r="S34" s="175">
        <f t="shared" si="5"/>
        <v>1035.8699999999999</v>
      </c>
    </row>
    <row r="35" spans="1:19">
      <c r="A35">
        <v>36</v>
      </c>
      <c r="B35" s="7" t="s">
        <v>62</v>
      </c>
      <c r="C35" s="7" t="s">
        <v>62</v>
      </c>
      <c r="D35" s="7" t="s">
        <v>63</v>
      </c>
      <c r="E35" s="127">
        <v>1600.5500000000002</v>
      </c>
      <c r="F35" s="127">
        <v>1587.95</v>
      </c>
      <c r="G35" s="174">
        <v>1484.9699999999998</v>
      </c>
      <c r="H35" s="174">
        <v>1381.99</v>
      </c>
      <c r="I35" s="174">
        <v>1302.8399999999999</v>
      </c>
      <c r="J35" s="174">
        <v>1272.9000000000001</v>
      </c>
      <c r="K35" s="174">
        <v>1267.9600000000003</v>
      </c>
      <c r="L35" s="154"/>
      <c r="M35" s="175">
        <f t="shared" si="0"/>
        <v>1484.97</v>
      </c>
      <c r="N35" s="175">
        <f t="shared" si="1"/>
        <v>1389.9333333333334</v>
      </c>
      <c r="O35" s="175">
        <f t="shared" si="2"/>
        <v>1319.2433333333333</v>
      </c>
      <c r="P35" s="175">
        <f t="shared" si="3"/>
        <v>1281.2333333333333</v>
      </c>
      <c r="Q35" s="155"/>
      <c r="R35" s="175">
        <f t="shared" si="4"/>
        <v>1557.823333333333</v>
      </c>
      <c r="S35" s="175">
        <f t="shared" si="5"/>
        <v>1484.97</v>
      </c>
    </row>
    <row r="36" spans="1:19">
      <c r="A36">
        <v>40</v>
      </c>
      <c r="B36" s="7" t="s">
        <v>64</v>
      </c>
      <c r="C36" s="7" t="s">
        <v>65</v>
      </c>
      <c r="D36" s="7" t="s">
        <v>66</v>
      </c>
      <c r="E36" s="127">
        <v>2046.15</v>
      </c>
      <c r="F36" s="127">
        <v>1963.8400000000004</v>
      </c>
      <c r="G36" s="174">
        <v>1881.5300000000009</v>
      </c>
      <c r="H36" s="174">
        <v>1799.2200000000014</v>
      </c>
      <c r="I36" s="174">
        <v>1716.9100000000019</v>
      </c>
      <c r="J36" s="174">
        <v>1634.6000000000024</v>
      </c>
      <c r="K36" s="174">
        <v>1552.2900000000029</v>
      </c>
      <c r="L36" s="154"/>
      <c r="M36" s="175">
        <f t="shared" ref="M36:M55" si="6">AVERAGE(F36,G36,H36)</f>
        <v>1881.5300000000009</v>
      </c>
      <c r="N36" s="175">
        <f t="shared" ref="N36:N55" si="7">AVERAGE(G36,H36,I36)</f>
        <v>1799.2200000000014</v>
      </c>
      <c r="O36" s="175">
        <f t="shared" ref="O36:O55" si="8">AVERAGE(H36,I36,J36)</f>
        <v>1716.9100000000019</v>
      </c>
      <c r="P36" s="175">
        <f t="shared" ref="P36:P55" si="9">AVERAGE(I36,J36,K36)</f>
        <v>1634.6000000000024</v>
      </c>
      <c r="Q36" s="155"/>
      <c r="R36" s="175">
        <f t="shared" ref="R36:R55" si="10">AVERAGE(E36,F36,G36)</f>
        <v>1963.8400000000004</v>
      </c>
      <c r="S36" s="175">
        <f t="shared" ref="S36:S55" si="11">AVERAGE(F36,G36,H36)</f>
        <v>1881.5300000000009</v>
      </c>
    </row>
    <row r="37" spans="1:19">
      <c r="A37">
        <v>42</v>
      </c>
      <c r="B37" s="7" t="s">
        <v>67</v>
      </c>
      <c r="C37" s="7" t="s">
        <v>126</v>
      </c>
      <c r="D37" s="7" t="s">
        <v>127</v>
      </c>
      <c r="E37" s="127">
        <v>1945.85</v>
      </c>
      <c r="F37" s="127">
        <v>1886.11</v>
      </c>
      <c r="G37" s="174">
        <v>1824.6999999999998</v>
      </c>
      <c r="H37" s="174">
        <v>1763.2900000000002</v>
      </c>
      <c r="I37" s="174">
        <v>1701.8800000000006</v>
      </c>
      <c r="J37" s="174">
        <v>1640.4700000000005</v>
      </c>
      <c r="K37" s="174">
        <v>1579.0600000000009</v>
      </c>
      <c r="L37" s="154"/>
      <c r="M37" s="175">
        <f t="shared" si="6"/>
        <v>1824.6999999999998</v>
      </c>
      <c r="N37" s="175">
        <f t="shared" si="7"/>
        <v>1763.2900000000002</v>
      </c>
      <c r="O37" s="175">
        <f t="shared" si="8"/>
        <v>1701.8800000000003</v>
      </c>
      <c r="P37" s="175">
        <f t="shared" si="9"/>
        <v>1640.4700000000005</v>
      </c>
      <c r="Q37" s="155"/>
      <c r="R37" s="175">
        <f t="shared" si="10"/>
        <v>1885.5533333333333</v>
      </c>
      <c r="S37" s="175">
        <f t="shared" si="11"/>
        <v>1824.6999999999998</v>
      </c>
    </row>
    <row r="38" spans="1:19">
      <c r="A38">
        <v>46</v>
      </c>
      <c r="B38" s="7" t="s">
        <v>68</v>
      </c>
      <c r="C38" s="7" t="s">
        <v>68</v>
      </c>
      <c r="D38" s="7" t="s">
        <v>69</v>
      </c>
      <c r="E38" s="127">
        <v>1003.1400000000001</v>
      </c>
      <c r="F38" s="127">
        <v>965.95999999999992</v>
      </c>
      <c r="G38" s="174">
        <v>934.42000000000007</v>
      </c>
      <c r="H38" s="174">
        <v>902.88</v>
      </c>
      <c r="I38" s="174">
        <v>871.33999999999992</v>
      </c>
      <c r="J38" s="174">
        <v>873.11999999999989</v>
      </c>
      <c r="K38" s="174">
        <v>936.41</v>
      </c>
      <c r="L38" s="154"/>
      <c r="M38" s="175">
        <f t="shared" si="6"/>
        <v>934.42000000000007</v>
      </c>
      <c r="N38" s="175">
        <f t="shared" si="7"/>
        <v>902.88000000000011</v>
      </c>
      <c r="O38" s="175">
        <f t="shared" si="8"/>
        <v>882.4466666666666</v>
      </c>
      <c r="P38" s="175">
        <f t="shared" si="9"/>
        <v>893.62333333333333</v>
      </c>
      <c r="Q38" s="155"/>
      <c r="R38" s="175">
        <f t="shared" si="10"/>
        <v>967.84</v>
      </c>
      <c r="S38" s="175">
        <f t="shared" si="11"/>
        <v>934.42000000000007</v>
      </c>
    </row>
    <row r="39" spans="1:19">
      <c r="A39">
        <v>47</v>
      </c>
      <c r="B39" s="7" t="s">
        <v>70</v>
      </c>
      <c r="C39" s="7" t="s">
        <v>70</v>
      </c>
      <c r="D39" s="7" t="s">
        <v>71</v>
      </c>
      <c r="E39" s="127">
        <v>1331.3999999999999</v>
      </c>
      <c r="F39" s="127">
        <v>1282.0899999999997</v>
      </c>
      <c r="G39" s="174">
        <v>1234.7799999999997</v>
      </c>
      <c r="H39" s="174">
        <v>1187.47</v>
      </c>
      <c r="I39" s="174">
        <v>1140.1599999999999</v>
      </c>
      <c r="J39" s="174">
        <v>1092.8499999999997</v>
      </c>
      <c r="K39" s="174">
        <v>1045.5399999999995</v>
      </c>
      <c r="L39" s="154"/>
      <c r="M39" s="175">
        <f t="shared" si="6"/>
        <v>1234.7799999999997</v>
      </c>
      <c r="N39" s="175">
        <f t="shared" si="7"/>
        <v>1187.47</v>
      </c>
      <c r="O39" s="175">
        <f t="shared" si="8"/>
        <v>1140.1599999999999</v>
      </c>
      <c r="P39" s="175">
        <f t="shared" si="9"/>
        <v>1092.8499999999997</v>
      </c>
      <c r="Q39" s="155"/>
      <c r="R39" s="175">
        <f t="shared" si="10"/>
        <v>1282.7566666666664</v>
      </c>
      <c r="S39" s="175">
        <f t="shared" si="11"/>
        <v>1234.7799999999997</v>
      </c>
    </row>
    <row r="40" spans="1:19">
      <c r="A40">
        <v>48</v>
      </c>
      <c r="B40" s="7" t="s">
        <v>72</v>
      </c>
      <c r="C40" s="7" t="s">
        <v>72</v>
      </c>
      <c r="D40" s="7" t="s">
        <v>73</v>
      </c>
      <c r="E40" s="127">
        <v>2562.2899999999995</v>
      </c>
      <c r="F40" s="127">
        <v>2536.83</v>
      </c>
      <c r="G40" s="174">
        <v>2561.52</v>
      </c>
      <c r="H40" s="174">
        <v>2586.21</v>
      </c>
      <c r="I40" s="174">
        <v>2610.9</v>
      </c>
      <c r="J40" s="174">
        <v>2635.5899999999997</v>
      </c>
      <c r="K40" s="174">
        <v>2660.28</v>
      </c>
      <c r="L40" s="154"/>
      <c r="M40" s="175">
        <f t="shared" si="6"/>
        <v>2561.52</v>
      </c>
      <c r="N40" s="175">
        <f t="shared" si="7"/>
        <v>2586.2099999999996</v>
      </c>
      <c r="O40" s="175">
        <f t="shared" si="8"/>
        <v>2610.9</v>
      </c>
      <c r="P40" s="175">
        <f t="shared" si="9"/>
        <v>2635.59</v>
      </c>
      <c r="Q40" s="155"/>
      <c r="R40" s="175">
        <f t="shared" si="10"/>
        <v>2553.5466666666666</v>
      </c>
      <c r="S40" s="175">
        <f t="shared" si="11"/>
        <v>2561.52</v>
      </c>
    </row>
    <row r="41" spans="1:19">
      <c r="A41">
        <v>49</v>
      </c>
      <c r="B41" s="7" t="s">
        <v>74</v>
      </c>
      <c r="C41" s="7" t="s">
        <v>74</v>
      </c>
      <c r="D41" s="7" t="s">
        <v>75</v>
      </c>
      <c r="E41" s="127">
        <v>717.0100000000001</v>
      </c>
      <c r="F41" s="127">
        <v>693.52</v>
      </c>
      <c r="G41" s="174">
        <v>730.7700000000001</v>
      </c>
      <c r="H41" s="174">
        <v>768.02</v>
      </c>
      <c r="I41" s="174">
        <v>805.27</v>
      </c>
      <c r="J41" s="174">
        <v>842.52</v>
      </c>
      <c r="K41" s="174">
        <v>879.7700000000001</v>
      </c>
      <c r="L41" s="154"/>
      <c r="M41" s="175">
        <f t="shared" si="6"/>
        <v>730.77</v>
      </c>
      <c r="N41" s="175">
        <f t="shared" si="7"/>
        <v>768.02</v>
      </c>
      <c r="O41" s="175">
        <f t="shared" si="8"/>
        <v>805.27</v>
      </c>
      <c r="P41" s="175">
        <f t="shared" si="9"/>
        <v>842.52</v>
      </c>
      <c r="Q41" s="155"/>
      <c r="R41" s="175">
        <f t="shared" si="10"/>
        <v>713.76666666666677</v>
      </c>
      <c r="S41" s="175">
        <f t="shared" si="11"/>
        <v>730.77</v>
      </c>
    </row>
    <row r="42" spans="1:19">
      <c r="A42">
        <v>51</v>
      </c>
      <c r="B42" s="7" t="s">
        <v>76</v>
      </c>
      <c r="C42" s="7" t="s">
        <v>76</v>
      </c>
      <c r="D42" s="7" t="s">
        <v>77</v>
      </c>
      <c r="E42" s="127">
        <v>950.81</v>
      </c>
      <c r="F42" s="127">
        <v>955.86</v>
      </c>
      <c r="G42" s="174">
        <v>966.46</v>
      </c>
      <c r="H42" s="174">
        <v>977.06000000000006</v>
      </c>
      <c r="I42" s="174">
        <v>987.66000000000008</v>
      </c>
      <c r="J42" s="174">
        <v>1006.5200000000001</v>
      </c>
      <c r="K42" s="174">
        <v>1034.5100000000002</v>
      </c>
      <c r="L42" s="154"/>
      <c r="M42" s="175">
        <f t="shared" si="6"/>
        <v>966.46</v>
      </c>
      <c r="N42" s="175">
        <f t="shared" si="7"/>
        <v>977.06000000000006</v>
      </c>
      <c r="O42" s="175">
        <f t="shared" si="8"/>
        <v>990.41333333333341</v>
      </c>
      <c r="P42" s="175">
        <f t="shared" si="9"/>
        <v>1009.5633333333335</v>
      </c>
      <c r="Q42" s="155"/>
      <c r="R42" s="175">
        <f t="shared" si="10"/>
        <v>957.71</v>
      </c>
      <c r="S42" s="175">
        <f t="shared" si="11"/>
        <v>966.46</v>
      </c>
    </row>
    <row r="43" spans="1:19">
      <c r="A43">
        <v>52</v>
      </c>
      <c r="B43" s="7" t="s">
        <v>78</v>
      </c>
      <c r="C43" s="7" t="s">
        <v>78</v>
      </c>
      <c r="D43" s="7" t="s">
        <v>79</v>
      </c>
      <c r="E43" s="127">
        <v>1477.03</v>
      </c>
      <c r="F43" s="127">
        <v>1435.83</v>
      </c>
      <c r="G43" s="174">
        <v>1334.9499999999998</v>
      </c>
      <c r="H43" s="174">
        <v>1234.0700000000002</v>
      </c>
      <c r="I43" s="174">
        <v>1133.19</v>
      </c>
      <c r="J43" s="174">
        <v>1032.31</v>
      </c>
      <c r="K43" s="174">
        <v>931.43000000000006</v>
      </c>
      <c r="L43" s="154"/>
      <c r="M43" s="175">
        <f t="shared" si="6"/>
        <v>1334.95</v>
      </c>
      <c r="N43" s="175">
        <f t="shared" si="7"/>
        <v>1234.07</v>
      </c>
      <c r="O43" s="175">
        <f t="shared" si="8"/>
        <v>1133.19</v>
      </c>
      <c r="P43" s="175">
        <f t="shared" si="9"/>
        <v>1032.3100000000002</v>
      </c>
      <c r="Q43" s="155"/>
      <c r="R43" s="175">
        <f t="shared" si="10"/>
        <v>1415.9366666666665</v>
      </c>
      <c r="S43" s="175">
        <f t="shared" si="11"/>
        <v>1334.95</v>
      </c>
    </row>
    <row r="44" spans="1:19">
      <c r="A44">
        <v>54</v>
      </c>
      <c r="B44" s="7" t="s">
        <v>80</v>
      </c>
      <c r="C44" s="7" t="s">
        <v>81</v>
      </c>
      <c r="D44" s="7" t="s">
        <v>82</v>
      </c>
      <c r="E44" s="127">
        <v>1443.5300000000002</v>
      </c>
      <c r="F44" s="127">
        <v>1393.0900000000001</v>
      </c>
      <c r="G44" s="174">
        <v>1343.18</v>
      </c>
      <c r="H44" s="174">
        <v>1293.27</v>
      </c>
      <c r="I44" s="174">
        <v>1243.3599999999999</v>
      </c>
      <c r="J44" s="174">
        <v>1193.4499999999998</v>
      </c>
      <c r="K44" s="174">
        <v>1143.5399999999997</v>
      </c>
      <c r="L44" s="154"/>
      <c r="M44" s="175">
        <f t="shared" si="6"/>
        <v>1343.18</v>
      </c>
      <c r="N44" s="175">
        <f t="shared" si="7"/>
        <v>1293.2699999999998</v>
      </c>
      <c r="O44" s="175">
        <f t="shared" si="8"/>
        <v>1243.3599999999999</v>
      </c>
      <c r="P44" s="175">
        <f t="shared" si="9"/>
        <v>1193.4499999999998</v>
      </c>
      <c r="Q44" s="155"/>
      <c r="R44" s="175">
        <f t="shared" si="10"/>
        <v>1393.2666666666667</v>
      </c>
      <c r="S44" s="175">
        <f t="shared" si="11"/>
        <v>1343.18</v>
      </c>
    </row>
    <row r="45" spans="1:19">
      <c r="A45">
        <v>55</v>
      </c>
      <c r="B45" s="7" t="s">
        <v>83</v>
      </c>
      <c r="C45" s="7" t="s">
        <v>84</v>
      </c>
      <c r="D45" s="7" t="s">
        <v>115</v>
      </c>
      <c r="E45" s="127">
        <v>621.46</v>
      </c>
      <c r="F45" s="127">
        <v>594.6</v>
      </c>
      <c r="G45" s="174">
        <v>560.70000000000005</v>
      </c>
      <c r="H45" s="174">
        <v>526.80000000000007</v>
      </c>
      <c r="I45" s="174">
        <v>492.90000000000009</v>
      </c>
      <c r="J45" s="174">
        <v>459.00000000000011</v>
      </c>
      <c r="K45" s="174">
        <v>425.10000000000014</v>
      </c>
      <c r="L45" s="154"/>
      <c r="M45" s="175">
        <f t="shared" si="6"/>
        <v>560.70000000000016</v>
      </c>
      <c r="N45" s="175">
        <f t="shared" si="7"/>
        <v>526.80000000000007</v>
      </c>
      <c r="O45" s="175">
        <f t="shared" si="8"/>
        <v>492.90000000000009</v>
      </c>
      <c r="P45" s="175">
        <f t="shared" si="9"/>
        <v>459.00000000000017</v>
      </c>
      <c r="Q45" s="155"/>
      <c r="R45" s="175">
        <f t="shared" si="10"/>
        <v>592.25333333333333</v>
      </c>
      <c r="S45" s="175">
        <f t="shared" si="11"/>
        <v>560.70000000000016</v>
      </c>
    </row>
    <row r="46" spans="1:19">
      <c r="A46">
        <v>56</v>
      </c>
      <c r="B46" s="7" t="s">
        <v>85</v>
      </c>
      <c r="C46" s="7" t="s">
        <v>86</v>
      </c>
      <c r="D46" s="7" t="s">
        <v>87</v>
      </c>
      <c r="E46" s="127">
        <v>1304.79</v>
      </c>
      <c r="F46" s="127">
        <v>1251.68</v>
      </c>
      <c r="G46" s="174">
        <v>1186.3900000000001</v>
      </c>
      <c r="H46" s="174">
        <v>1121.1000000000001</v>
      </c>
      <c r="I46" s="174">
        <v>1055.8100000000002</v>
      </c>
      <c r="J46" s="174">
        <v>990.52000000000021</v>
      </c>
      <c r="K46" s="174">
        <v>925.23000000000025</v>
      </c>
      <c r="L46" s="154"/>
      <c r="M46" s="175">
        <f t="shared" si="6"/>
        <v>1186.3900000000001</v>
      </c>
      <c r="N46" s="175">
        <f t="shared" si="7"/>
        <v>1121.1000000000001</v>
      </c>
      <c r="O46" s="175">
        <f t="shared" si="8"/>
        <v>1055.8100000000002</v>
      </c>
      <c r="P46" s="175">
        <f t="shared" si="9"/>
        <v>990.5200000000001</v>
      </c>
      <c r="Q46" s="155"/>
      <c r="R46" s="175">
        <f t="shared" si="10"/>
        <v>1247.6200000000001</v>
      </c>
      <c r="S46" s="175">
        <f t="shared" si="11"/>
        <v>1186.3900000000001</v>
      </c>
    </row>
    <row r="47" spans="1:19">
      <c r="A47">
        <v>60</v>
      </c>
      <c r="B47" s="7" t="s">
        <v>88</v>
      </c>
      <c r="C47" s="7" t="s">
        <v>88</v>
      </c>
      <c r="D47" s="7" t="s">
        <v>116</v>
      </c>
      <c r="E47" s="127">
        <v>414.91</v>
      </c>
      <c r="F47" s="127">
        <v>421.79000000000008</v>
      </c>
      <c r="G47" s="174">
        <v>409.09999999999997</v>
      </c>
      <c r="H47" s="174">
        <v>396.40999999999991</v>
      </c>
      <c r="I47" s="174">
        <v>383.71999999999986</v>
      </c>
      <c r="J47" s="174">
        <v>372.64999999999981</v>
      </c>
      <c r="K47" s="174">
        <v>377.83999999999975</v>
      </c>
      <c r="L47" s="154"/>
      <c r="M47" s="175">
        <f t="shared" si="6"/>
        <v>409.09999999999997</v>
      </c>
      <c r="N47" s="175">
        <f t="shared" si="7"/>
        <v>396.40999999999991</v>
      </c>
      <c r="O47" s="175">
        <f t="shared" si="8"/>
        <v>384.25999999999982</v>
      </c>
      <c r="P47" s="175">
        <f t="shared" si="9"/>
        <v>378.06999999999977</v>
      </c>
      <c r="Q47" s="155"/>
      <c r="R47" s="175">
        <f t="shared" si="10"/>
        <v>415.26666666666665</v>
      </c>
      <c r="S47" s="175">
        <f t="shared" si="11"/>
        <v>409.09999999999997</v>
      </c>
    </row>
    <row r="48" spans="1:19">
      <c r="A48">
        <v>61</v>
      </c>
      <c r="B48" s="7" t="s">
        <v>89</v>
      </c>
      <c r="C48" s="7" t="s">
        <v>89</v>
      </c>
      <c r="D48" s="7" t="s">
        <v>117</v>
      </c>
      <c r="E48" s="127">
        <v>2449.4899999999998</v>
      </c>
      <c r="F48" s="127">
        <v>2368.21</v>
      </c>
      <c r="G48" s="174">
        <v>2239.46</v>
      </c>
      <c r="H48" s="174">
        <v>2110.71</v>
      </c>
      <c r="I48" s="174">
        <v>1981.96</v>
      </c>
      <c r="J48" s="174">
        <v>1853.21</v>
      </c>
      <c r="K48" s="174">
        <v>1724.46</v>
      </c>
      <c r="L48" s="154"/>
      <c r="M48" s="175">
        <f t="shared" si="6"/>
        <v>2239.46</v>
      </c>
      <c r="N48" s="175">
        <f t="shared" si="7"/>
        <v>2110.71</v>
      </c>
      <c r="O48" s="175">
        <f t="shared" si="8"/>
        <v>1981.96</v>
      </c>
      <c r="P48" s="175">
        <f t="shared" si="9"/>
        <v>1853.21</v>
      </c>
      <c r="Q48" s="155"/>
      <c r="R48" s="175">
        <f t="shared" si="10"/>
        <v>2352.3866666666668</v>
      </c>
      <c r="S48" s="175">
        <f t="shared" si="11"/>
        <v>2239.46</v>
      </c>
    </row>
    <row r="49" spans="1:19">
      <c r="A49">
        <v>63</v>
      </c>
      <c r="B49" s="7" t="s">
        <v>90</v>
      </c>
      <c r="C49" s="7" t="s">
        <v>90</v>
      </c>
      <c r="D49" s="7" t="s">
        <v>91</v>
      </c>
      <c r="E49" s="127">
        <v>1057.0300000000002</v>
      </c>
      <c r="F49" s="127">
        <v>1059.69</v>
      </c>
      <c r="G49" s="174">
        <v>1076.6600000000001</v>
      </c>
      <c r="H49" s="174">
        <v>1093.6299999999999</v>
      </c>
      <c r="I49" s="174">
        <v>1110.5999999999999</v>
      </c>
      <c r="J49" s="174">
        <v>1127.57</v>
      </c>
      <c r="K49" s="174">
        <v>1150.5399999999997</v>
      </c>
      <c r="L49" s="154"/>
      <c r="M49" s="175">
        <f t="shared" si="6"/>
        <v>1076.6600000000001</v>
      </c>
      <c r="N49" s="175">
        <f t="shared" si="7"/>
        <v>1093.6299999999999</v>
      </c>
      <c r="O49" s="175">
        <f t="shared" si="8"/>
        <v>1110.5999999999997</v>
      </c>
      <c r="P49" s="175">
        <f t="shared" si="9"/>
        <v>1129.57</v>
      </c>
      <c r="Q49" s="155"/>
      <c r="R49" s="175">
        <f t="shared" si="10"/>
        <v>1064.46</v>
      </c>
      <c r="S49" s="175">
        <f t="shared" si="11"/>
        <v>1076.6600000000001</v>
      </c>
    </row>
    <row r="50" spans="1:19">
      <c r="A50">
        <v>64</v>
      </c>
      <c r="B50" s="7" t="s">
        <v>92</v>
      </c>
      <c r="C50" s="7" t="s">
        <v>103</v>
      </c>
      <c r="D50" s="7" t="s">
        <v>118</v>
      </c>
      <c r="E50" s="127">
        <v>319.7</v>
      </c>
      <c r="F50" s="127">
        <v>324.7</v>
      </c>
      <c r="G50" s="174">
        <v>305.57</v>
      </c>
      <c r="H50" s="174">
        <v>286.44</v>
      </c>
      <c r="I50" s="174">
        <v>267.31</v>
      </c>
      <c r="J50" s="174">
        <v>248.18</v>
      </c>
      <c r="K50" s="174">
        <v>229.05</v>
      </c>
      <c r="L50" s="154"/>
      <c r="M50" s="175">
        <f t="shared" si="6"/>
        <v>305.57</v>
      </c>
      <c r="N50" s="175">
        <f t="shared" si="7"/>
        <v>286.44</v>
      </c>
      <c r="O50" s="175">
        <f t="shared" si="8"/>
        <v>267.31</v>
      </c>
      <c r="P50" s="175">
        <f t="shared" si="9"/>
        <v>248.17999999999998</v>
      </c>
      <c r="Q50" s="155"/>
      <c r="R50" s="175">
        <f t="shared" si="10"/>
        <v>316.65666666666669</v>
      </c>
      <c r="S50" s="175">
        <f t="shared" si="11"/>
        <v>305.57</v>
      </c>
    </row>
    <row r="51" spans="1:19">
      <c r="A51">
        <v>65</v>
      </c>
      <c r="B51" s="7" t="s">
        <v>93</v>
      </c>
      <c r="C51" s="7" t="s">
        <v>102</v>
      </c>
      <c r="D51" s="7" t="s">
        <v>94</v>
      </c>
      <c r="E51" s="127">
        <v>3849.57</v>
      </c>
      <c r="F51" s="127">
        <v>3851.8700000000008</v>
      </c>
      <c r="G51" s="174">
        <v>3844.11</v>
      </c>
      <c r="H51" s="174">
        <v>3846.2500000000005</v>
      </c>
      <c r="I51" s="174">
        <v>3848.3900000000008</v>
      </c>
      <c r="J51" s="174">
        <v>3850.5300000000016</v>
      </c>
      <c r="K51" s="174">
        <v>3852.6700000000019</v>
      </c>
      <c r="L51" s="154"/>
      <c r="M51" s="175">
        <f t="shared" si="6"/>
        <v>3847.4100000000003</v>
      </c>
      <c r="N51" s="175">
        <f t="shared" si="7"/>
        <v>3846.2500000000005</v>
      </c>
      <c r="O51" s="175">
        <f t="shared" si="8"/>
        <v>3848.3900000000008</v>
      </c>
      <c r="P51" s="175">
        <f t="shared" si="9"/>
        <v>3850.5300000000011</v>
      </c>
      <c r="Q51" s="155"/>
      <c r="R51" s="175">
        <f t="shared" si="10"/>
        <v>3848.5166666666669</v>
      </c>
      <c r="S51" s="175">
        <f t="shared" si="11"/>
        <v>3847.4100000000003</v>
      </c>
    </row>
    <row r="52" spans="1:19">
      <c r="A52">
        <v>66</v>
      </c>
      <c r="B52" s="7" t="s">
        <v>107</v>
      </c>
      <c r="C52" s="7" t="s">
        <v>107</v>
      </c>
      <c r="D52" s="7" t="s">
        <v>128</v>
      </c>
      <c r="E52" s="127">
        <v>1815.54</v>
      </c>
      <c r="F52" s="127">
        <v>1830.2</v>
      </c>
      <c r="G52" s="174">
        <v>1663.34</v>
      </c>
      <c r="H52" s="174">
        <v>1496.48</v>
      </c>
      <c r="I52" s="174">
        <v>1329.62</v>
      </c>
      <c r="J52" s="174">
        <v>1162.7599999999998</v>
      </c>
      <c r="K52" s="174">
        <v>1058.4399999999996</v>
      </c>
      <c r="L52" s="154"/>
      <c r="M52" s="175">
        <f t="shared" si="6"/>
        <v>1663.3400000000001</v>
      </c>
      <c r="N52" s="175">
        <f t="shared" si="7"/>
        <v>1496.4799999999998</v>
      </c>
      <c r="O52" s="175">
        <f t="shared" si="8"/>
        <v>1329.62</v>
      </c>
      <c r="P52" s="175">
        <f t="shared" si="9"/>
        <v>1183.6066666666663</v>
      </c>
      <c r="Q52" s="155"/>
      <c r="R52" s="175">
        <f t="shared" si="10"/>
        <v>1769.6933333333334</v>
      </c>
      <c r="S52" s="175">
        <f t="shared" si="11"/>
        <v>1663.3400000000001</v>
      </c>
    </row>
    <row r="53" spans="1:19">
      <c r="A53">
        <v>67</v>
      </c>
      <c r="B53" s="7" t="s">
        <v>109</v>
      </c>
      <c r="C53" s="7" t="s">
        <v>106</v>
      </c>
      <c r="D53" s="7" t="s">
        <v>129</v>
      </c>
      <c r="E53" s="127">
        <v>1781.63</v>
      </c>
      <c r="F53" s="127">
        <v>1825.86</v>
      </c>
      <c r="G53" s="174">
        <v>1831.7</v>
      </c>
      <c r="H53" s="174">
        <v>1876.59</v>
      </c>
      <c r="I53" s="174">
        <v>1952.9799999999998</v>
      </c>
      <c r="J53" s="174">
        <v>2047.3699999999994</v>
      </c>
      <c r="K53" s="174">
        <v>2146.7599999999993</v>
      </c>
      <c r="L53" s="154"/>
      <c r="M53" s="175">
        <f t="shared" si="6"/>
        <v>1844.7166666666665</v>
      </c>
      <c r="N53" s="175">
        <f t="shared" si="7"/>
        <v>1887.09</v>
      </c>
      <c r="O53" s="175">
        <f t="shared" si="8"/>
        <v>1958.9799999999996</v>
      </c>
      <c r="P53" s="175">
        <f t="shared" si="9"/>
        <v>2049.0366666666664</v>
      </c>
      <c r="Q53" s="155"/>
      <c r="R53" s="175">
        <f t="shared" si="10"/>
        <v>1813.0633333333333</v>
      </c>
      <c r="S53" s="175">
        <f t="shared" si="11"/>
        <v>1844.7166666666665</v>
      </c>
    </row>
    <row r="54" spans="1:19">
      <c r="A54">
        <v>68</v>
      </c>
      <c r="B54" s="7" t="s">
        <v>105</v>
      </c>
      <c r="C54" s="7" t="s">
        <v>105</v>
      </c>
      <c r="D54" s="7" t="s">
        <v>130</v>
      </c>
      <c r="E54" s="127">
        <v>1411.92</v>
      </c>
      <c r="F54" s="127">
        <v>1362.3</v>
      </c>
      <c r="G54" s="174">
        <v>1346.1</v>
      </c>
      <c r="H54" s="174">
        <v>1329.9</v>
      </c>
      <c r="I54" s="174">
        <v>1313.7</v>
      </c>
      <c r="J54" s="174">
        <v>1297.5</v>
      </c>
      <c r="K54" s="174">
        <v>1281.3</v>
      </c>
      <c r="L54" s="154"/>
      <c r="M54" s="175">
        <f t="shared" si="6"/>
        <v>1346.1</v>
      </c>
      <c r="N54" s="175">
        <f t="shared" si="7"/>
        <v>1329.8999999999999</v>
      </c>
      <c r="O54" s="175">
        <f t="shared" si="8"/>
        <v>1313.7</v>
      </c>
      <c r="P54" s="175">
        <f t="shared" si="9"/>
        <v>1297.5</v>
      </c>
      <c r="Q54" s="155"/>
      <c r="R54" s="175">
        <f t="shared" si="10"/>
        <v>1373.4399999999998</v>
      </c>
      <c r="S54" s="175">
        <f t="shared" si="11"/>
        <v>1346.1</v>
      </c>
    </row>
    <row r="55" spans="1:19">
      <c r="A55">
        <v>69</v>
      </c>
      <c r="B55" s="7" t="s">
        <v>108</v>
      </c>
      <c r="C55" s="7" t="s">
        <v>104</v>
      </c>
      <c r="D55" s="7" t="s">
        <v>131</v>
      </c>
      <c r="E55" s="127">
        <v>1224.23</v>
      </c>
      <c r="F55" s="127">
        <v>1240.2499999999998</v>
      </c>
      <c r="G55" s="174">
        <v>1126.27</v>
      </c>
      <c r="H55" s="174">
        <v>1012.2900000000002</v>
      </c>
      <c r="I55" s="174">
        <v>898.31000000000051</v>
      </c>
      <c r="J55" s="174">
        <v>791.22000000000071</v>
      </c>
      <c r="K55" s="174">
        <v>702.47000000000094</v>
      </c>
      <c r="L55" s="154"/>
      <c r="M55" s="175">
        <f t="shared" si="6"/>
        <v>1126.2699999999998</v>
      </c>
      <c r="N55" s="175">
        <f t="shared" si="7"/>
        <v>1012.2900000000003</v>
      </c>
      <c r="O55" s="175">
        <f t="shared" si="8"/>
        <v>900.60666666666714</v>
      </c>
      <c r="P55" s="175">
        <f t="shared" si="9"/>
        <v>797.33333333333394</v>
      </c>
      <c r="Q55" s="155"/>
      <c r="R55" s="175">
        <f t="shared" si="10"/>
        <v>1196.9166666666665</v>
      </c>
      <c r="S55" s="175">
        <f t="shared" si="11"/>
        <v>1126.2699999999998</v>
      </c>
    </row>
    <row r="56" spans="1:19" s="7" customFormat="1">
      <c r="E56" s="129"/>
      <c r="F56" s="129"/>
      <c r="G56" s="175"/>
      <c r="H56" s="175"/>
      <c r="I56" s="175"/>
      <c r="J56" s="175"/>
      <c r="K56" s="175"/>
      <c r="L56" s="154"/>
      <c r="M56" s="175"/>
      <c r="N56" s="175"/>
      <c r="O56" s="175"/>
      <c r="P56" s="175"/>
      <c r="Q56" s="155"/>
      <c r="R56" s="175"/>
      <c r="S56" s="177"/>
    </row>
    <row r="57" spans="1:19" s="25" customFormat="1" ht="15.75" thickBot="1">
      <c r="A57" s="128" t="s">
        <v>1501</v>
      </c>
      <c r="B57" s="128"/>
      <c r="C57" s="128"/>
      <c r="D57" s="128"/>
      <c r="E57" s="130">
        <f>SUM(E4:E55)</f>
        <v>88303.999999999971</v>
      </c>
      <c r="F57" s="130">
        <f t="shared" ref="F57:K57" si="12">SUM(F4:F55)</f>
        <v>87416.69</v>
      </c>
      <c r="G57" s="176">
        <f t="shared" si="12"/>
        <v>86310.710000000036</v>
      </c>
      <c r="H57" s="176">
        <f t="shared" si="12"/>
        <v>85253.680000000037</v>
      </c>
      <c r="I57" s="176">
        <f t="shared" si="12"/>
        <v>84254.459999999992</v>
      </c>
      <c r="J57" s="176">
        <f t="shared" si="12"/>
        <v>83427.950000000012</v>
      </c>
      <c r="K57" s="176">
        <f t="shared" si="12"/>
        <v>82856.180000000008</v>
      </c>
      <c r="L57" s="156"/>
      <c r="M57" s="176">
        <f t="shared" ref="M57:P57" si="13">SUM(M4:M55)</f>
        <v>86327.026666666687</v>
      </c>
      <c r="N57" s="176">
        <f t="shared" si="13"/>
        <v>85272.950000000041</v>
      </c>
      <c r="O57" s="176">
        <f t="shared" si="13"/>
        <v>84312.029999999984</v>
      </c>
      <c r="P57" s="176">
        <f t="shared" si="13"/>
        <v>83512.863333333356</v>
      </c>
      <c r="Q57" s="157"/>
      <c r="R57" s="176">
        <f>SUM(R4:R55)</f>
        <v>87343.799999999988</v>
      </c>
      <c r="S57" s="176">
        <f>SUM(S4:S55)</f>
        <v>86327.026666666687</v>
      </c>
    </row>
  </sheetData>
  <mergeCells count="2">
    <mergeCell ref="R2:S2"/>
    <mergeCell ref="M2:P2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9"/>
  <sheetViews>
    <sheetView workbookViewId="0">
      <selection activeCell="P21" sqref="P21"/>
    </sheetView>
  </sheetViews>
  <sheetFormatPr defaultColWidth="9.140625" defaultRowHeight="15"/>
  <cols>
    <col min="1" max="1" width="7.140625" style="7" customWidth="1"/>
    <col min="2" max="2" width="14" style="7" customWidth="1"/>
    <col min="3" max="3" width="7.7109375" style="7" customWidth="1"/>
    <col min="4" max="4" width="13" style="7" customWidth="1"/>
    <col min="5" max="5" width="10.5703125" style="7" bestFit="1" customWidth="1"/>
    <col min="6" max="6" width="10.42578125" style="7" bestFit="1" customWidth="1"/>
    <col min="7" max="7" width="4.7109375" style="7" customWidth="1"/>
    <col min="8" max="14" width="15.28515625" style="7" bestFit="1" customWidth="1"/>
    <col min="15" max="15" width="9.140625" style="7"/>
    <col min="16" max="16" width="10.5703125" style="7" bestFit="1" customWidth="1"/>
    <col min="17" max="16384" width="9.140625" style="7"/>
  </cols>
  <sheetData>
    <row r="1" spans="1:16">
      <c r="A1" s="31"/>
      <c r="B1" s="31"/>
      <c r="C1" s="31"/>
      <c r="D1" s="31"/>
      <c r="E1" s="31"/>
      <c r="F1" s="31"/>
      <c r="G1" s="31"/>
      <c r="I1" s="7" t="s">
        <v>1490</v>
      </c>
    </row>
    <row r="2" spans="1:16">
      <c r="A2" s="31"/>
      <c r="B2" s="31"/>
      <c r="C2" s="31"/>
      <c r="D2" s="31"/>
      <c r="E2" s="31"/>
      <c r="F2" s="31"/>
      <c r="G2" s="31"/>
    </row>
    <row r="3" spans="1:16">
      <c r="A3" s="31"/>
      <c r="B3" s="31"/>
      <c r="C3" s="31"/>
      <c r="D3" s="31"/>
      <c r="E3" s="31"/>
      <c r="F3" s="31"/>
      <c r="G3" s="31"/>
    </row>
    <row r="4" spans="1:16">
      <c r="A4" s="31"/>
      <c r="B4" s="31"/>
      <c r="C4" s="31"/>
      <c r="D4" s="31"/>
      <c r="E4" s="31"/>
      <c r="F4" s="31"/>
      <c r="G4" s="31"/>
    </row>
    <row r="5" spans="1:16">
      <c r="A5" s="31"/>
      <c r="B5" s="32" t="s">
        <v>211</v>
      </c>
      <c r="C5" s="31"/>
      <c r="D5" s="31"/>
      <c r="E5" s="31"/>
      <c r="F5" s="31"/>
      <c r="G5" s="31"/>
    </row>
    <row r="6" spans="1:16">
      <c r="A6" s="31"/>
      <c r="B6" s="31"/>
      <c r="C6" s="31"/>
      <c r="D6" s="31"/>
      <c r="E6" s="31"/>
      <c r="F6" s="31"/>
      <c r="G6" s="31"/>
    </row>
    <row r="7" spans="1:16" ht="15.75" thickBot="1">
      <c r="A7" s="31"/>
      <c r="B7" s="31"/>
      <c r="C7" s="31"/>
      <c r="D7" s="31"/>
      <c r="E7" s="31"/>
      <c r="F7" s="122" t="s">
        <v>1491</v>
      </c>
      <c r="G7" s="31"/>
      <c r="H7" s="33">
        <f>SUM(H17:H597)</f>
        <v>88304</v>
      </c>
      <c r="I7" s="33">
        <f t="shared" ref="I7:N7" si="0">SUM(I17:I597)</f>
        <v>87416.690000000017</v>
      </c>
      <c r="J7" s="33">
        <f t="shared" si="0"/>
        <v>86310.71</v>
      </c>
      <c r="K7" s="33">
        <f t="shared" si="0"/>
        <v>85253.680000000051</v>
      </c>
      <c r="L7" s="33">
        <f t="shared" si="0"/>
        <v>84254.460000000065</v>
      </c>
      <c r="M7" s="33">
        <f t="shared" si="0"/>
        <v>83427.950000000026</v>
      </c>
      <c r="N7" s="33">
        <f t="shared" si="0"/>
        <v>82856.180000000008</v>
      </c>
    </row>
    <row r="8" spans="1:16" ht="15.75" thickTop="1">
      <c r="A8" s="31"/>
      <c r="B8" s="31"/>
      <c r="C8" s="31"/>
      <c r="D8" s="31"/>
      <c r="E8" s="31"/>
      <c r="F8" s="31"/>
      <c r="G8" s="31"/>
      <c r="H8" s="34">
        <v>0</v>
      </c>
      <c r="I8" s="34">
        <v>0</v>
      </c>
      <c r="J8" s="34">
        <v>0</v>
      </c>
      <c r="K8" s="34"/>
      <c r="L8" s="34"/>
      <c r="M8" s="34"/>
      <c r="N8" s="34"/>
    </row>
    <row r="9" spans="1:16">
      <c r="A9" s="31"/>
      <c r="B9" s="31"/>
      <c r="C9" s="31"/>
      <c r="D9" s="31"/>
      <c r="E9" s="31"/>
      <c r="F9" s="31"/>
      <c r="G9" s="31"/>
    </row>
    <row r="10" spans="1:16">
      <c r="A10" s="31"/>
      <c r="B10" s="31"/>
      <c r="C10" s="31"/>
      <c r="D10" s="31"/>
      <c r="E10" s="31"/>
      <c r="F10" s="31"/>
      <c r="G10" s="31"/>
      <c r="H10" s="35" t="s">
        <v>212</v>
      </c>
      <c r="I10" s="35" t="s">
        <v>213</v>
      </c>
      <c r="J10" s="35" t="s">
        <v>214</v>
      </c>
      <c r="K10" s="35" t="s">
        <v>1486</v>
      </c>
      <c r="L10" s="35" t="s">
        <v>1487</v>
      </c>
      <c r="M10" s="35" t="s">
        <v>1488</v>
      </c>
      <c r="N10" s="35" t="s">
        <v>1489</v>
      </c>
      <c r="P10" s="35"/>
    </row>
    <row r="11" spans="1:16">
      <c r="A11" s="31"/>
      <c r="B11" s="31"/>
      <c r="C11" s="31"/>
      <c r="D11" s="31"/>
      <c r="E11" s="31"/>
      <c r="F11" s="31"/>
      <c r="G11" s="31"/>
      <c r="H11" s="35" t="s">
        <v>215</v>
      </c>
      <c r="I11" s="35" t="s">
        <v>215</v>
      </c>
      <c r="J11" s="35" t="s">
        <v>215</v>
      </c>
      <c r="K11" s="35" t="s">
        <v>215</v>
      </c>
      <c r="L11" s="35" t="s">
        <v>215</v>
      </c>
      <c r="M11" s="35" t="s">
        <v>215</v>
      </c>
      <c r="N11" s="35" t="s">
        <v>215</v>
      </c>
    </row>
    <row r="12" spans="1:16">
      <c r="A12" s="31"/>
      <c r="B12" s="31"/>
      <c r="C12" s="31"/>
      <c r="D12" s="31"/>
      <c r="E12" s="31"/>
      <c r="F12" s="31"/>
      <c r="G12" s="31"/>
    </row>
    <row r="13" spans="1:16" ht="15.75" thickBot="1">
      <c r="A13" s="36" t="s">
        <v>216</v>
      </c>
      <c r="B13" s="37"/>
      <c r="C13" s="38"/>
      <c r="D13" s="38"/>
      <c r="E13" s="38"/>
      <c r="F13" s="38" t="s">
        <v>217</v>
      </c>
      <c r="G13" s="39" t="s">
        <v>218</v>
      </c>
      <c r="H13" s="33">
        <v>88304</v>
      </c>
      <c r="I13" s="33">
        <v>87416.690000000017</v>
      </c>
      <c r="J13" s="33">
        <v>0</v>
      </c>
      <c r="K13" s="33"/>
      <c r="L13" s="33"/>
      <c r="M13" s="33"/>
      <c r="N13" s="33"/>
    </row>
    <row r="14" spans="1:16" ht="15.75" thickTop="1">
      <c r="A14" s="40"/>
      <c r="B14" s="40"/>
      <c r="C14" s="40"/>
      <c r="D14" s="40"/>
      <c r="E14" s="41"/>
      <c r="F14" s="41"/>
      <c r="G14" s="41"/>
      <c r="H14" s="40"/>
      <c r="I14" s="40"/>
      <c r="J14" s="40"/>
      <c r="K14" s="40"/>
      <c r="L14" s="40"/>
      <c r="M14" s="40"/>
      <c r="N14" s="40"/>
    </row>
    <row r="15" spans="1:16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6">
      <c r="A16" s="44" t="s">
        <v>1493</v>
      </c>
      <c r="B16" s="44" t="s">
        <v>1494</v>
      </c>
      <c r="C16" s="44" t="s">
        <v>1496</v>
      </c>
      <c r="D16" s="44" t="s">
        <v>1497</v>
      </c>
      <c r="E16" s="45" t="s">
        <v>1495</v>
      </c>
      <c r="F16" s="45" t="s">
        <v>217</v>
      </c>
      <c r="G16" s="45" t="s">
        <v>95</v>
      </c>
      <c r="H16" s="44" t="s">
        <v>1498</v>
      </c>
      <c r="I16" s="44" t="s">
        <v>179</v>
      </c>
      <c r="J16" s="44" t="s">
        <v>1499</v>
      </c>
      <c r="K16" s="44" t="s">
        <v>198</v>
      </c>
      <c r="L16" s="44" t="s">
        <v>199</v>
      </c>
      <c r="M16" s="44" t="s">
        <v>200</v>
      </c>
      <c r="N16" s="44" t="s">
        <v>201</v>
      </c>
    </row>
    <row r="17" spans="1:16">
      <c r="A17" s="46" t="s">
        <v>219</v>
      </c>
      <c r="B17" s="47" t="s">
        <v>220</v>
      </c>
      <c r="C17" s="48" t="s">
        <v>219</v>
      </c>
      <c r="D17" s="49" t="s">
        <v>220</v>
      </c>
      <c r="E17" s="50" t="s">
        <v>221</v>
      </c>
      <c r="F17" s="51" t="s">
        <v>222</v>
      </c>
      <c r="G17" s="52">
        <v>1</v>
      </c>
      <c r="H17" s="53">
        <v>0</v>
      </c>
      <c r="I17" s="53">
        <v>0</v>
      </c>
      <c r="J17" s="134">
        <v>0</v>
      </c>
      <c r="K17" s="53">
        <f t="shared" ref="K17:L21" si="1">+I17-J17+J17</f>
        <v>0</v>
      </c>
      <c r="L17" s="53">
        <f t="shared" si="1"/>
        <v>0</v>
      </c>
      <c r="M17" s="53">
        <f t="shared" ref="M17:N21" si="2">+K17-L17+L17</f>
        <v>0</v>
      </c>
      <c r="N17" s="53">
        <f t="shared" si="2"/>
        <v>0</v>
      </c>
      <c r="P17" s="123"/>
    </row>
    <row r="18" spans="1:16">
      <c r="A18" s="46" t="s">
        <v>223</v>
      </c>
      <c r="B18" s="47" t="s">
        <v>224</v>
      </c>
      <c r="C18" s="48" t="s">
        <v>223</v>
      </c>
      <c r="D18" s="49" t="s">
        <v>224</v>
      </c>
      <c r="E18" s="50" t="s">
        <v>225</v>
      </c>
      <c r="F18" s="51" t="s">
        <v>222</v>
      </c>
      <c r="G18" s="52">
        <v>1</v>
      </c>
      <c r="H18" s="53">
        <v>0</v>
      </c>
      <c r="I18" s="53">
        <v>0</v>
      </c>
      <c r="J18" s="134">
        <v>0</v>
      </c>
      <c r="K18" s="53">
        <f t="shared" si="1"/>
        <v>0</v>
      </c>
      <c r="L18" s="53">
        <f t="shared" si="1"/>
        <v>0</v>
      </c>
      <c r="M18" s="53">
        <f t="shared" si="2"/>
        <v>0</v>
      </c>
      <c r="N18" s="53">
        <f t="shared" si="2"/>
        <v>0</v>
      </c>
      <c r="P18" s="123"/>
    </row>
    <row r="19" spans="1:16">
      <c r="A19" s="46" t="s">
        <v>226</v>
      </c>
      <c r="B19" s="47" t="s">
        <v>227</v>
      </c>
      <c r="C19" s="48" t="s">
        <v>226</v>
      </c>
      <c r="D19" s="49" t="s">
        <v>227</v>
      </c>
      <c r="E19" s="50" t="s">
        <v>228</v>
      </c>
      <c r="F19" s="51" t="s">
        <v>222</v>
      </c>
      <c r="G19" s="52">
        <v>1</v>
      </c>
      <c r="H19" s="53">
        <v>0</v>
      </c>
      <c r="I19" s="53">
        <v>0</v>
      </c>
      <c r="J19" s="134">
        <v>0</v>
      </c>
      <c r="K19" s="53">
        <f t="shared" si="1"/>
        <v>0</v>
      </c>
      <c r="L19" s="53">
        <f t="shared" si="1"/>
        <v>0</v>
      </c>
      <c r="M19" s="53">
        <f t="shared" si="2"/>
        <v>0</v>
      </c>
      <c r="N19" s="53">
        <f t="shared" si="2"/>
        <v>0</v>
      </c>
      <c r="P19" s="123"/>
    </row>
    <row r="20" spans="1:16">
      <c r="A20" s="46" t="s">
        <v>229</v>
      </c>
      <c r="B20" s="47" t="s">
        <v>230</v>
      </c>
      <c r="C20" s="48" t="s">
        <v>229</v>
      </c>
      <c r="D20" s="49" t="s">
        <v>230</v>
      </c>
      <c r="E20" s="50" t="s">
        <v>231</v>
      </c>
      <c r="F20" s="51" t="s">
        <v>222</v>
      </c>
      <c r="G20" s="52">
        <v>1</v>
      </c>
      <c r="H20" s="53">
        <v>0</v>
      </c>
      <c r="I20" s="53">
        <v>0</v>
      </c>
      <c r="J20" s="134">
        <v>0</v>
      </c>
      <c r="K20" s="53">
        <f t="shared" si="1"/>
        <v>0</v>
      </c>
      <c r="L20" s="53">
        <f t="shared" si="1"/>
        <v>0</v>
      </c>
      <c r="M20" s="53">
        <f t="shared" si="2"/>
        <v>0</v>
      </c>
      <c r="N20" s="53">
        <f t="shared" si="2"/>
        <v>0</v>
      </c>
      <c r="P20" s="123"/>
    </row>
    <row r="21" spans="1:16">
      <c r="A21" s="46" t="s">
        <v>232</v>
      </c>
      <c r="B21" s="47" t="s">
        <v>233</v>
      </c>
      <c r="C21" s="48" t="s">
        <v>232</v>
      </c>
      <c r="D21" s="49" t="s">
        <v>233</v>
      </c>
      <c r="E21" s="50" t="s">
        <v>234</v>
      </c>
      <c r="F21" s="51" t="s">
        <v>222</v>
      </c>
      <c r="G21" s="52">
        <v>1</v>
      </c>
      <c r="H21" s="53">
        <v>0</v>
      </c>
      <c r="I21" s="53">
        <v>0</v>
      </c>
      <c r="J21" s="134">
        <v>0</v>
      </c>
      <c r="K21" s="53">
        <f t="shared" si="1"/>
        <v>0</v>
      </c>
      <c r="L21" s="53">
        <f t="shared" si="1"/>
        <v>0</v>
      </c>
      <c r="M21" s="53">
        <f t="shared" si="2"/>
        <v>0</v>
      </c>
      <c r="N21" s="53">
        <f t="shared" si="2"/>
        <v>0</v>
      </c>
      <c r="P21" s="123"/>
    </row>
    <row r="22" spans="1:16">
      <c r="A22" s="54" t="s">
        <v>219</v>
      </c>
      <c r="B22" s="55" t="s">
        <v>220</v>
      </c>
      <c r="C22" s="56" t="s">
        <v>110</v>
      </c>
      <c r="D22" s="57" t="s">
        <v>235</v>
      </c>
      <c r="E22" s="58" t="s">
        <v>236</v>
      </c>
      <c r="F22" s="59" t="s">
        <v>222</v>
      </c>
      <c r="G22" s="60">
        <v>1</v>
      </c>
      <c r="H22" s="61">
        <v>558.54000000000008</v>
      </c>
      <c r="I22" s="61">
        <v>526.64</v>
      </c>
      <c r="J22" s="135">
        <v>462.90999999999997</v>
      </c>
      <c r="K22" s="61">
        <f>J22-I22+J22</f>
        <v>399.17999999999995</v>
      </c>
      <c r="L22" s="61">
        <f>+J22-I22+K22</f>
        <v>335.44999999999993</v>
      </c>
      <c r="M22" s="61">
        <f>+J22-I22+L22</f>
        <v>271.71999999999991</v>
      </c>
      <c r="N22" s="61">
        <f>+J22-I22+M22</f>
        <v>207.9899999999999</v>
      </c>
      <c r="P22" s="123"/>
    </row>
    <row r="23" spans="1:16">
      <c r="A23" s="54" t="s">
        <v>223</v>
      </c>
      <c r="B23" s="55" t="s">
        <v>224</v>
      </c>
      <c r="C23" s="56" t="s">
        <v>110</v>
      </c>
      <c r="D23" s="57" t="s">
        <v>235</v>
      </c>
      <c r="E23" s="58" t="s">
        <v>237</v>
      </c>
      <c r="F23" s="59" t="s">
        <v>222</v>
      </c>
      <c r="G23" s="60">
        <v>1</v>
      </c>
      <c r="H23" s="61">
        <v>214.15</v>
      </c>
      <c r="I23" s="61">
        <v>213</v>
      </c>
      <c r="J23" s="135">
        <v>203</v>
      </c>
      <c r="K23" s="61">
        <f t="shared" ref="K23:K86" si="3">J23-I23+J23</f>
        <v>193</v>
      </c>
      <c r="L23" s="61">
        <f t="shared" ref="L23:L86" si="4">+J23-I23+K23</f>
        <v>183</v>
      </c>
      <c r="M23" s="61">
        <f t="shared" ref="M23:M86" si="5">+J23-I23+L23</f>
        <v>173</v>
      </c>
      <c r="N23" s="61">
        <f t="shared" ref="N23:N86" si="6">+J23-I23+M23</f>
        <v>163</v>
      </c>
      <c r="P23" s="123"/>
    </row>
    <row r="24" spans="1:16">
      <c r="A24" s="54" t="s">
        <v>226</v>
      </c>
      <c r="B24" s="55" t="s">
        <v>227</v>
      </c>
      <c r="C24" s="56" t="s">
        <v>110</v>
      </c>
      <c r="D24" s="57" t="s">
        <v>235</v>
      </c>
      <c r="E24" s="58" t="s">
        <v>238</v>
      </c>
      <c r="F24" s="59" t="s">
        <v>222</v>
      </c>
      <c r="G24" s="60">
        <v>1</v>
      </c>
      <c r="H24" s="61">
        <v>312.97000000000003</v>
      </c>
      <c r="I24" s="61">
        <v>276.76</v>
      </c>
      <c r="J24" s="135">
        <v>266.73</v>
      </c>
      <c r="K24" s="61">
        <f t="shared" si="3"/>
        <v>256.70000000000005</v>
      </c>
      <c r="L24" s="61">
        <f t="shared" si="4"/>
        <v>246.67000000000007</v>
      </c>
      <c r="M24" s="61">
        <f t="shared" si="5"/>
        <v>236.6400000000001</v>
      </c>
      <c r="N24" s="61">
        <f t="shared" si="6"/>
        <v>226.61000000000013</v>
      </c>
      <c r="P24" s="123"/>
    </row>
    <row r="25" spans="1:16">
      <c r="A25" s="54" t="s">
        <v>229</v>
      </c>
      <c r="B25" s="55" t="s">
        <v>230</v>
      </c>
      <c r="C25" s="56" t="s">
        <v>110</v>
      </c>
      <c r="D25" s="57" t="s">
        <v>235</v>
      </c>
      <c r="E25" s="58" t="s">
        <v>239</v>
      </c>
      <c r="F25" s="59" t="s">
        <v>222</v>
      </c>
      <c r="G25" s="60">
        <v>1</v>
      </c>
      <c r="H25" s="61">
        <v>191.07999999999998</v>
      </c>
      <c r="I25" s="61">
        <v>191.40000000000003</v>
      </c>
      <c r="J25" s="135">
        <v>162.4</v>
      </c>
      <c r="K25" s="61">
        <f t="shared" si="3"/>
        <v>133.39999999999998</v>
      </c>
      <c r="L25" s="61">
        <f t="shared" si="4"/>
        <v>104.39999999999995</v>
      </c>
      <c r="M25" s="61">
        <f t="shared" si="5"/>
        <v>75.39999999999992</v>
      </c>
      <c r="N25" s="61">
        <f t="shared" si="6"/>
        <v>46.399999999999892</v>
      </c>
      <c r="P25" s="123"/>
    </row>
    <row r="26" spans="1:16">
      <c r="A26" s="54" t="s">
        <v>232</v>
      </c>
      <c r="B26" s="55" t="s">
        <v>233</v>
      </c>
      <c r="C26" s="56" t="s">
        <v>110</v>
      </c>
      <c r="D26" s="57" t="s">
        <v>235</v>
      </c>
      <c r="E26" s="58" t="s">
        <v>240</v>
      </c>
      <c r="F26" s="59" t="s">
        <v>222</v>
      </c>
      <c r="G26" s="60">
        <v>1</v>
      </c>
      <c r="H26" s="61">
        <v>295.16000000000003</v>
      </c>
      <c r="I26" s="61">
        <v>278</v>
      </c>
      <c r="J26" s="135">
        <v>252</v>
      </c>
      <c r="K26" s="61">
        <f t="shared" si="3"/>
        <v>226</v>
      </c>
      <c r="L26" s="61">
        <f t="shared" si="4"/>
        <v>200</v>
      </c>
      <c r="M26" s="61">
        <f t="shared" si="5"/>
        <v>174</v>
      </c>
      <c r="N26" s="61">
        <f t="shared" si="6"/>
        <v>148</v>
      </c>
      <c r="P26" s="123"/>
    </row>
    <row r="27" spans="1:16">
      <c r="A27" s="62" t="s">
        <v>110</v>
      </c>
      <c r="B27" s="63" t="s">
        <v>235</v>
      </c>
      <c r="C27" s="64" t="s">
        <v>110</v>
      </c>
      <c r="D27" s="65" t="s">
        <v>241</v>
      </c>
      <c r="E27" s="66" t="s">
        <v>242</v>
      </c>
      <c r="F27" s="67" t="s">
        <v>222</v>
      </c>
      <c r="G27" s="68">
        <v>1</v>
      </c>
      <c r="H27" s="69">
        <v>0</v>
      </c>
      <c r="I27" s="69">
        <v>0</v>
      </c>
      <c r="J27" s="136">
        <v>0</v>
      </c>
      <c r="K27" s="69">
        <f t="shared" si="3"/>
        <v>0</v>
      </c>
      <c r="L27" s="69">
        <f t="shared" si="4"/>
        <v>0</v>
      </c>
      <c r="M27" s="69">
        <f t="shared" si="5"/>
        <v>0</v>
      </c>
      <c r="N27" s="69">
        <f t="shared" si="6"/>
        <v>0</v>
      </c>
      <c r="P27" s="123"/>
    </row>
    <row r="28" spans="1:16">
      <c r="A28" s="46" t="s">
        <v>243</v>
      </c>
      <c r="B28" s="47" t="s">
        <v>222</v>
      </c>
      <c r="C28" s="48" t="s">
        <v>243</v>
      </c>
      <c r="D28" s="49" t="s">
        <v>222</v>
      </c>
      <c r="E28" s="50" t="s">
        <v>244</v>
      </c>
      <c r="F28" s="51" t="s">
        <v>222</v>
      </c>
      <c r="G28" s="52">
        <v>2</v>
      </c>
      <c r="H28" s="53">
        <v>0</v>
      </c>
      <c r="I28" s="53">
        <v>0</v>
      </c>
      <c r="J28" s="134">
        <v>0</v>
      </c>
      <c r="K28" s="53">
        <f t="shared" si="3"/>
        <v>0</v>
      </c>
      <c r="L28" s="53">
        <f t="shared" si="4"/>
        <v>0</v>
      </c>
      <c r="M28" s="53">
        <f t="shared" si="5"/>
        <v>0</v>
      </c>
      <c r="N28" s="53">
        <f t="shared" si="6"/>
        <v>0</v>
      </c>
      <c r="P28" s="123"/>
    </row>
    <row r="29" spans="1:16">
      <c r="A29" s="46" t="s">
        <v>245</v>
      </c>
      <c r="B29" s="47" t="s">
        <v>246</v>
      </c>
      <c r="C29" s="48" t="s">
        <v>245</v>
      </c>
      <c r="D29" s="49" t="s">
        <v>246</v>
      </c>
      <c r="E29" s="50" t="s">
        <v>247</v>
      </c>
      <c r="F29" s="51" t="s">
        <v>222</v>
      </c>
      <c r="G29" s="52">
        <v>2</v>
      </c>
      <c r="H29" s="53">
        <v>0</v>
      </c>
      <c r="I29" s="53">
        <v>0</v>
      </c>
      <c r="J29" s="134">
        <v>0</v>
      </c>
      <c r="K29" s="53">
        <f t="shared" si="3"/>
        <v>0</v>
      </c>
      <c r="L29" s="53">
        <f t="shared" si="4"/>
        <v>0</v>
      </c>
      <c r="M29" s="53">
        <f t="shared" si="5"/>
        <v>0</v>
      </c>
      <c r="N29" s="53">
        <f t="shared" si="6"/>
        <v>0</v>
      </c>
      <c r="P29" s="123"/>
    </row>
    <row r="30" spans="1:16">
      <c r="A30" s="46" t="s">
        <v>248</v>
      </c>
      <c r="B30" s="47" t="s">
        <v>249</v>
      </c>
      <c r="C30" s="48" t="s">
        <v>248</v>
      </c>
      <c r="D30" s="49" t="s">
        <v>249</v>
      </c>
      <c r="E30" s="50" t="s">
        <v>250</v>
      </c>
      <c r="F30" s="51" t="s">
        <v>222</v>
      </c>
      <c r="G30" s="52">
        <v>2</v>
      </c>
      <c r="H30" s="53">
        <v>0</v>
      </c>
      <c r="I30" s="53">
        <v>0</v>
      </c>
      <c r="J30" s="134">
        <v>0</v>
      </c>
      <c r="K30" s="53">
        <f t="shared" si="3"/>
        <v>0</v>
      </c>
      <c r="L30" s="53">
        <f t="shared" si="4"/>
        <v>0</v>
      </c>
      <c r="M30" s="53">
        <f t="shared" si="5"/>
        <v>0</v>
      </c>
      <c r="N30" s="53">
        <f t="shared" si="6"/>
        <v>0</v>
      </c>
      <c r="P30" s="123"/>
    </row>
    <row r="31" spans="1:16">
      <c r="A31" s="46" t="s">
        <v>251</v>
      </c>
      <c r="B31" s="47" t="s">
        <v>252</v>
      </c>
      <c r="C31" s="48" t="s">
        <v>251</v>
      </c>
      <c r="D31" s="49" t="s">
        <v>252</v>
      </c>
      <c r="E31" s="50" t="s">
        <v>253</v>
      </c>
      <c r="F31" s="51" t="s">
        <v>222</v>
      </c>
      <c r="G31" s="52">
        <v>2</v>
      </c>
      <c r="H31" s="53">
        <v>0</v>
      </c>
      <c r="I31" s="53">
        <v>0</v>
      </c>
      <c r="J31" s="134">
        <v>0</v>
      </c>
      <c r="K31" s="53">
        <f t="shared" si="3"/>
        <v>0</v>
      </c>
      <c r="L31" s="53">
        <f t="shared" si="4"/>
        <v>0</v>
      </c>
      <c r="M31" s="53">
        <f t="shared" si="5"/>
        <v>0</v>
      </c>
      <c r="N31" s="53">
        <f t="shared" si="6"/>
        <v>0</v>
      </c>
      <c r="P31" s="123"/>
    </row>
    <row r="32" spans="1:16">
      <c r="A32" s="46" t="s">
        <v>254</v>
      </c>
      <c r="B32" s="47" t="s">
        <v>255</v>
      </c>
      <c r="C32" s="48" t="s">
        <v>254</v>
      </c>
      <c r="D32" s="49" t="s">
        <v>255</v>
      </c>
      <c r="E32" s="50" t="s">
        <v>256</v>
      </c>
      <c r="F32" s="51" t="s">
        <v>222</v>
      </c>
      <c r="G32" s="52">
        <v>2</v>
      </c>
      <c r="H32" s="53">
        <v>0</v>
      </c>
      <c r="I32" s="53">
        <v>0</v>
      </c>
      <c r="J32" s="134">
        <v>0</v>
      </c>
      <c r="K32" s="53">
        <f t="shared" si="3"/>
        <v>0</v>
      </c>
      <c r="L32" s="53">
        <f t="shared" si="4"/>
        <v>0</v>
      </c>
      <c r="M32" s="53">
        <f t="shared" si="5"/>
        <v>0</v>
      </c>
      <c r="N32" s="53">
        <f t="shared" si="6"/>
        <v>0</v>
      </c>
      <c r="P32" s="123"/>
    </row>
    <row r="33" spans="1:16">
      <c r="A33" s="54" t="s">
        <v>243</v>
      </c>
      <c r="B33" s="70" t="s">
        <v>222</v>
      </c>
      <c r="C33" s="56" t="s">
        <v>1</v>
      </c>
      <c r="D33" s="57" t="s">
        <v>257</v>
      </c>
      <c r="E33" s="71" t="s">
        <v>258</v>
      </c>
      <c r="F33" s="59" t="s">
        <v>222</v>
      </c>
      <c r="G33" s="60">
        <v>2</v>
      </c>
      <c r="H33" s="61">
        <v>159</v>
      </c>
      <c r="I33" s="61">
        <v>160.65</v>
      </c>
      <c r="J33" s="135">
        <v>156.80000000000001</v>
      </c>
      <c r="K33" s="61">
        <f t="shared" si="3"/>
        <v>152.95000000000002</v>
      </c>
      <c r="L33" s="61">
        <f t="shared" si="4"/>
        <v>149.10000000000002</v>
      </c>
      <c r="M33" s="61">
        <f t="shared" si="5"/>
        <v>145.25000000000003</v>
      </c>
      <c r="N33" s="61">
        <f t="shared" si="6"/>
        <v>141.40000000000003</v>
      </c>
      <c r="P33" s="123"/>
    </row>
    <row r="34" spans="1:16">
      <c r="A34" s="54" t="s">
        <v>245</v>
      </c>
      <c r="B34" s="70" t="s">
        <v>246</v>
      </c>
      <c r="C34" s="56" t="s">
        <v>1</v>
      </c>
      <c r="D34" s="57" t="s">
        <v>257</v>
      </c>
      <c r="E34" s="71" t="s">
        <v>259</v>
      </c>
      <c r="F34" s="59" t="s">
        <v>222</v>
      </c>
      <c r="G34" s="60">
        <v>2</v>
      </c>
      <c r="H34" s="61">
        <v>330.22999999999996</v>
      </c>
      <c r="I34" s="61">
        <v>317.40000000000003</v>
      </c>
      <c r="J34" s="135">
        <v>310.84999999999997</v>
      </c>
      <c r="K34" s="61">
        <f t="shared" si="3"/>
        <v>304.2999999999999</v>
      </c>
      <c r="L34" s="61">
        <f t="shared" si="4"/>
        <v>297.74999999999983</v>
      </c>
      <c r="M34" s="61">
        <f t="shared" si="5"/>
        <v>291.19999999999976</v>
      </c>
      <c r="N34" s="61">
        <f t="shared" si="6"/>
        <v>284.64999999999969</v>
      </c>
      <c r="P34" s="123"/>
    </row>
    <row r="35" spans="1:16">
      <c r="A35" s="54" t="s">
        <v>248</v>
      </c>
      <c r="B35" s="70" t="s">
        <v>249</v>
      </c>
      <c r="C35" s="56" t="s">
        <v>1</v>
      </c>
      <c r="D35" s="57" t="s">
        <v>257</v>
      </c>
      <c r="E35" s="71" t="s">
        <v>260</v>
      </c>
      <c r="F35" s="59" t="s">
        <v>222</v>
      </c>
      <c r="G35" s="60">
        <v>2</v>
      </c>
      <c r="H35" s="61">
        <v>97.36</v>
      </c>
      <c r="I35" s="61">
        <v>88</v>
      </c>
      <c r="J35" s="135">
        <v>96</v>
      </c>
      <c r="K35" s="61">
        <f t="shared" si="3"/>
        <v>104</v>
      </c>
      <c r="L35" s="61">
        <f t="shared" si="4"/>
        <v>112</v>
      </c>
      <c r="M35" s="61">
        <f t="shared" si="5"/>
        <v>120</v>
      </c>
      <c r="N35" s="61">
        <f t="shared" si="6"/>
        <v>128</v>
      </c>
      <c r="P35" s="123"/>
    </row>
    <row r="36" spans="1:16">
      <c r="A36" s="54" t="s">
        <v>251</v>
      </c>
      <c r="B36" s="70" t="s">
        <v>252</v>
      </c>
      <c r="C36" s="56" t="s">
        <v>1</v>
      </c>
      <c r="D36" s="57" t="s">
        <v>257</v>
      </c>
      <c r="E36" s="71" t="s">
        <v>261</v>
      </c>
      <c r="F36" s="59" t="s">
        <v>222</v>
      </c>
      <c r="G36" s="60">
        <v>2</v>
      </c>
      <c r="H36" s="61">
        <v>351.96</v>
      </c>
      <c r="I36" s="61">
        <v>349.31</v>
      </c>
      <c r="J36" s="135">
        <v>357.15</v>
      </c>
      <c r="K36" s="61">
        <f t="shared" si="3"/>
        <v>364.98999999999995</v>
      </c>
      <c r="L36" s="61">
        <f t="shared" si="4"/>
        <v>372.82999999999993</v>
      </c>
      <c r="M36" s="61">
        <f t="shared" si="5"/>
        <v>380.6699999999999</v>
      </c>
      <c r="N36" s="61">
        <f t="shared" si="6"/>
        <v>388.50999999999988</v>
      </c>
      <c r="P36" s="123"/>
    </row>
    <row r="37" spans="1:16">
      <c r="A37" s="54" t="s">
        <v>254</v>
      </c>
      <c r="B37" s="70" t="s">
        <v>255</v>
      </c>
      <c r="C37" s="56" t="s">
        <v>1</v>
      </c>
      <c r="D37" s="57" t="s">
        <v>257</v>
      </c>
      <c r="E37" s="71" t="s">
        <v>262</v>
      </c>
      <c r="F37" s="59" t="s">
        <v>222</v>
      </c>
      <c r="G37" s="60">
        <v>2</v>
      </c>
      <c r="H37" s="61">
        <v>43</v>
      </c>
      <c r="I37" s="61">
        <v>48</v>
      </c>
      <c r="J37" s="135">
        <v>96.42</v>
      </c>
      <c r="K37" s="61">
        <f t="shared" si="3"/>
        <v>144.84</v>
      </c>
      <c r="L37" s="61">
        <f t="shared" si="4"/>
        <v>193.26</v>
      </c>
      <c r="M37" s="61">
        <f t="shared" si="5"/>
        <v>241.68</v>
      </c>
      <c r="N37" s="61">
        <f t="shared" si="6"/>
        <v>290.10000000000002</v>
      </c>
      <c r="P37" s="123"/>
    </row>
    <row r="38" spans="1:16">
      <c r="A38" s="62" t="s">
        <v>1</v>
      </c>
      <c r="B38" s="63" t="s">
        <v>263</v>
      </c>
      <c r="C38" s="64" t="s">
        <v>1</v>
      </c>
      <c r="D38" s="65" t="s">
        <v>257</v>
      </c>
      <c r="E38" s="66" t="s">
        <v>264</v>
      </c>
      <c r="F38" s="67" t="s">
        <v>222</v>
      </c>
      <c r="G38" s="68">
        <v>2</v>
      </c>
      <c r="H38" s="69">
        <v>0</v>
      </c>
      <c r="I38" s="69">
        <v>0</v>
      </c>
      <c r="J38" s="136">
        <v>0</v>
      </c>
      <c r="K38" s="69">
        <f t="shared" si="3"/>
        <v>0</v>
      </c>
      <c r="L38" s="69">
        <f t="shared" si="4"/>
        <v>0</v>
      </c>
      <c r="M38" s="69">
        <f t="shared" si="5"/>
        <v>0</v>
      </c>
      <c r="N38" s="69">
        <f t="shared" si="6"/>
        <v>0</v>
      </c>
      <c r="P38" s="123"/>
    </row>
    <row r="39" spans="1:16">
      <c r="A39" s="46" t="s">
        <v>265</v>
      </c>
      <c r="B39" s="47" t="s">
        <v>266</v>
      </c>
      <c r="C39" s="48" t="s">
        <v>265</v>
      </c>
      <c r="D39" s="49" t="s">
        <v>266</v>
      </c>
      <c r="E39" s="50" t="s">
        <v>267</v>
      </c>
      <c r="F39" s="51" t="s">
        <v>222</v>
      </c>
      <c r="G39" s="52">
        <v>3</v>
      </c>
      <c r="H39" s="53">
        <v>0</v>
      </c>
      <c r="I39" s="53">
        <v>0</v>
      </c>
      <c r="J39" s="134">
        <v>0</v>
      </c>
      <c r="K39" s="53">
        <f t="shared" si="3"/>
        <v>0</v>
      </c>
      <c r="L39" s="53">
        <f t="shared" si="4"/>
        <v>0</v>
      </c>
      <c r="M39" s="53">
        <f t="shared" si="5"/>
        <v>0</v>
      </c>
      <c r="N39" s="53">
        <f t="shared" si="6"/>
        <v>0</v>
      </c>
      <c r="P39" s="123"/>
    </row>
    <row r="40" spans="1:16">
      <c r="A40" s="46" t="s">
        <v>268</v>
      </c>
      <c r="B40" s="47" t="s">
        <v>269</v>
      </c>
      <c r="C40" s="48" t="s">
        <v>268</v>
      </c>
      <c r="D40" s="49" t="s">
        <v>269</v>
      </c>
      <c r="E40" s="50" t="s">
        <v>270</v>
      </c>
      <c r="F40" s="51" t="s">
        <v>222</v>
      </c>
      <c r="G40" s="52">
        <v>3</v>
      </c>
      <c r="H40" s="53">
        <v>0</v>
      </c>
      <c r="I40" s="53">
        <v>0</v>
      </c>
      <c r="J40" s="134">
        <v>0</v>
      </c>
      <c r="K40" s="53">
        <f t="shared" si="3"/>
        <v>0</v>
      </c>
      <c r="L40" s="53">
        <f t="shared" si="4"/>
        <v>0</v>
      </c>
      <c r="M40" s="53">
        <f t="shared" si="5"/>
        <v>0</v>
      </c>
      <c r="N40" s="53">
        <f t="shared" si="6"/>
        <v>0</v>
      </c>
      <c r="P40" s="123"/>
    </row>
    <row r="41" spans="1:16">
      <c r="A41" s="46" t="s">
        <v>271</v>
      </c>
      <c r="B41" s="47" t="s">
        <v>272</v>
      </c>
      <c r="C41" s="48" t="s">
        <v>271</v>
      </c>
      <c r="D41" s="49" t="s">
        <v>273</v>
      </c>
      <c r="E41" s="50" t="s">
        <v>274</v>
      </c>
      <c r="F41" s="51" t="s">
        <v>222</v>
      </c>
      <c r="G41" s="52">
        <v>3</v>
      </c>
      <c r="H41" s="53">
        <v>0</v>
      </c>
      <c r="I41" s="53">
        <v>0</v>
      </c>
      <c r="J41" s="134">
        <v>0</v>
      </c>
      <c r="K41" s="53">
        <f t="shared" si="3"/>
        <v>0</v>
      </c>
      <c r="L41" s="53">
        <f t="shared" si="4"/>
        <v>0</v>
      </c>
      <c r="M41" s="53">
        <f t="shared" si="5"/>
        <v>0</v>
      </c>
      <c r="N41" s="53">
        <f t="shared" si="6"/>
        <v>0</v>
      </c>
      <c r="P41" s="123"/>
    </row>
    <row r="42" spans="1:16">
      <c r="A42" s="46" t="s">
        <v>275</v>
      </c>
      <c r="B42" s="47" t="s">
        <v>276</v>
      </c>
      <c r="C42" s="48" t="s">
        <v>275</v>
      </c>
      <c r="D42" s="49" t="s">
        <v>276</v>
      </c>
      <c r="E42" s="50" t="s">
        <v>277</v>
      </c>
      <c r="F42" s="51" t="s">
        <v>222</v>
      </c>
      <c r="G42" s="52">
        <v>3</v>
      </c>
      <c r="H42" s="53">
        <v>0</v>
      </c>
      <c r="I42" s="53">
        <v>0</v>
      </c>
      <c r="J42" s="134">
        <v>0</v>
      </c>
      <c r="K42" s="53">
        <f t="shared" si="3"/>
        <v>0</v>
      </c>
      <c r="L42" s="53">
        <f t="shared" si="4"/>
        <v>0</v>
      </c>
      <c r="M42" s="53">
        <f t="shared" si="5"/>
        <v>0</v>
      </c>
      <c r="N42" s="53">
        <f t="shared" si="6"/>
        <v>0</v>
      </c>
      <c r="P42" s="123"/>
    </row>
    <row r="43" spans="1:16">
      <c r="A43" s="46" t="s">
        <v>278</v>
      </c>
      <c r="B43" s="47" t="s">
        <v>279</v>
      </c>
      <c r="C43" s="48" t="s">
        <v>278</v>
      </c>
      <c r="D43" s="49" t="s">
        <v>279</v>
      </c>
      <c r="E43" s="50" t="s">
        <v>280</v>
      </c>
      <c r="F43" s="51" t="s">
        <v>222</v>
      </c>
      <c r="G43" s="52">
        <v>3</v>
      </c>
      <c r="H43" s="53">
        <v>0</v>
      </c>
      <c r="I43" s="53">
        <v>0</v>
      </c>
      <c r="J43" s="134">
        <v>0</v>
      </c>
      <c r="K43" s="53">
        <f t="shared" si="3"/>
        <v>0</v>
      </c>
      <c r="L43" s="53">
        <f t="shared" si="4"/>
        <v>0</v>
      </c>
      <c r="M43" s="53">
        <f t="shared" si="5"/>
        <v>0</v>
      </c>
      <c r="N43" s="53">
        <f t="shared" si="6"/>
        <v>0</v>
      </c>
      <c r="P43" s="123"/>
    </row>
    <row r="44" spans="1:16">
      <c r="A44" s="46" t="s">
        <v>281</v>
      </c>
      <c r="B44" s="47" t="s">
        <v>282</v>
      </c>
      <c r="C44" s="48" t="s">
        <v>281</v>
      </c>
      <c r="D44" s="49" t="s">
        <v>282</v>
      </c>
      <c r="E44" s="50" t="s">
        <v>283</v>
      </c>
      <c r="F44" s="51" t="s">
        <v>222</v>
      </c>
      <c r="G44" s="52">
        <v>3</v>
      </c>
      <c r="H44" s="53">
        <v>0</v>
      </c>
      <c r="I44" s="53">
        <v>0</v>
      </c>
      <c r="J44" s="134">
        <v>0</v>
      </c>
      <c r="K44" s="53">
        <f t="shared" si="3"/>
        <v>0</v>
      </c>
      <c r="L44" s="53">
        <f t="shared" si="4"/>
        <v>0</v>
      </c>
      <c r="M44" s="53">
        <f t="shared" si="5"/>
        <v>0</v>
      </c>
      <c r="N44" s="53">
        <f t="shared" si="6"/>
        <v>0</v>
      </c>
      <c r="P44" s="123"/>
    </row>
    <row r="45" spans="1:16">
      <c r="A45" s="46" t="s">
        <v>284</v>
      </c>
      <c r="B45" s="47" t="s">
        <v>285</v>
      </c>
      <c r="C45" s="48" t="s">
        <v>284</v>
      </c>
      <c r="D45" s="49" t="s">
        <v>285</v>
      </c>
      <c r="E45" s="50" t="s">
        <v>286</v>
      </c>
      <c r="F45" s="51" t="s">
        <v>222</v>
      </c>
      <c r="G45" s="52">
        <v>3</v>
      </c>
      <c r="H45" s="53">
        <v>0</v>
      </c>
      <c r="I45" s="53">
        <v>0</v>
      </c>
      <c r="J45" s="134">
        <v>0</v>
      </c>
      <c r="K45" s="53">
        <f t="shared" si="3"/>
        <v>0</v>
      </c>
      <c r="L45" s="53">
        <f t="shared" si="4"/>
        <v>0</v>
      </c>
      <c r="M45" s="53">
        <f t="shared" si="5"/>
        <v>0</v>
      </c>
      <c r="N45" s="53">
        <f t="shared" si="6"/>
        <v>0</v>
      </c>
      <c r="P45" s="123"/>
    </row>
    <row r="46" spans="1:16">
      <c r="A46" s="54" t="s">
        <v>265</v>
      </c>
      <c r="B46" s="70" t="s">
        <v>266</v>
      </c>
      <c r="C46" s="56" t="s">
        <v>4</v>
      </c>
      <c r="D46" s="57" t="s">
        <v>287</v>
      </c>
      <c r="E46" s="71" t="s">
        <v>288</v>
      </c>
      <c r="F46" s="59" t="s">
        <v>222</v>
      </c>
      <c r="G46" s="60">
        <v>3</v>
      </c>
      <c r="H46" s="61">
        <v>150</v>
      </c>
      <c r="I46" s="61">
        <v>142.35</v>
      </c>
      <c r="J46" s="135">
        <v>134.5</v>
      </c>
      <c r="K46" s="61">
        <f t="shared" si="3"/>
        <v>126.65</v>
      </c>
      <c r="L46" s="61">
        <f t="shared" si="4"/>
        <v>118.80000000000001</v>
      </c>
      <c r="M46" s="61">
        <f t="shared" si="5"/>
        <v>110.95000000000002</v>
      </c>
      <c r="N46" s="61">
        <f t="shared" si="6"/>
        <v>103.10000000000002</v>
      </c>
      <c r="P46" s="123"/>
    </row>
    <row r="47" spans="1:16">
      <c r="A47" s="54" t="s">
        <v>268</v>
      </c>
      <c r="B47" s="70" t="s">
        <v>269</v>
      </c>
      <c r="C47" s="56" t="s">
        <v>4</v>
      </c>
      <c r="D47" s="57" t="s">
        <v>287</v>
      </c>
      <c r="E47" s="71" t="s">
        <v>289</v>
      </c>
      <c r="F47" s="59" t="s">
        <v>222</v>
      </c>
      <c r="G47" s="60">
        <v>3</v>
      </c>
      <c r="H47" s="61">
        <v>171.8</v>
      </c>
      <c r="I47" s="61">
        <v>166.14999999999998</v>
      </c>
      <c r="J47" s="135">
        <v>164</v>
      </c>
      <c r="K47" s="61">
        <f t="shared" si="3"/>
        <v>161.85000000000002</v>
      </c>
      <c r="L47" s="61">
        <f t="shared" si="4"/>
        <v>159.70000000000005</v>
      </c>
      <c r="M47" s="61">
        <f t="shared" si="5"/>
        <v>157.55000000000007</v>
      </c>
      <c r="N47" s="61">
        <f t="shared" si="6"/>
        <v>155.40000000000009</v>
      </c>
      <c r="P47" s="123"/>
    </row>
    <row r="48" spans="1:16">
      <c r="A48" s="54" t="s">
        <v>271</v>
      </c>
      <c r="B48" s="70" t="s">
        <v>272</v>
      </c>
      <c r="C48" s="56" t="s">
        <v>4</v>
      </c>
      <c r="D48" s="57" t="s">
        <v>287</v>
      </c>
      <c r="E48" s="71" t="s">
        <v>290</v>
      </c>
      <c r="F48" s="59" t="s">
        <v>222</v>
      </c>
      <c r="G48" s="60">
        <v>3</v>
      </c>
      <c r="H48" s="61">
        <v>950.7</v>
      </c>
      <c r="I48" s="61">
        <v>955.95</v>
      </c>
      <c r="J48" s="135">
        <v>932.2</v>
      </c>
      <c r="K48" s="61">
        <f t="shared" si="3"/>
        <v>908.45</v>
      </c>
      <c r="L48" s="61">
        <f t="shared" si="4"/>
        <v>884.7</v>
      </c>
      <c r="M48" s="61">
        <f t="shared" si="5"/>
        <v>860.95</v>
      </c>
      <c r="N48" s="61">
        <f t="shared" si="6"/>
        <v>837.2</v>
      </c>
      <c r="P48" s="123"/>
    </row>
    <row r="49" spans="1:16">
      <c r="A49" s="54" t="s">
        <v>275</v>
      </c>
      <c r="B49" s="70" t="s">
        <v>276</v>
      </c>
      <c r="C49" s="56" t="s">
        <v>4</v>
      </c>
      <c r="D49" s="57" t="s">
        <v>287</v>
      </c>
      <c r="E49" s="71" t="s">
        <v>291</v>
      </c>
      <c r="F49" s="59" t="s">
        <v>222</v>
      </c>
      <c r="G49" s="60">
        <v>3</v>
      </c>
      <c r="H49" s="61">
        <v>84.2</v>
      </c>
      <c r="I49" s="61">
        <v>79.850000000000009</v>
      </c>
      <c r="J49" s="135">
        <v>60.85</v>
      </c>
      <c r="K49" s="61">
        <f t="shared" si="3"/>
        <v>41.849999999999994</v>
      </c>
      <c r="L49" s="61">
        <f t="shared" si="4"/>
        <v>22.849999999999987</v>
      </c>
      <c r="M49" s="61">
        <f t="shared" si="5"/>
        <v>3.8499999999999801</v>
      </c>
      <c r="N49" s="61">
        <v>0</v>
      </c>
      <c r="P49" s="123"/>
    </row>
    <row r="50" spans="1:16">
      <c r="A50" s="54" t="s">
        <v>278</v>
      </c>
      <c r="B50" s="70" t="s">
        <v>279</v>
      </c>
      <c r="C50" s="56" t="s">
        <v>4</v>
      </c>
      <c r="D50" s="57" t="s">
        <v>287</v>
      </c>
      <c r="E50" s="71" t="s">
        <v>292</v>
      </c>
      <c r="F50" s="59" t="s">
        <v>222</v>
      </c>
      <c r="G50" s="60">
        <v>3</v>
      </c>
      <c r="H50" s="61">
        <v>183.9</v>
      </c>
      <c r="I50" s="61">
        <v>196.31</v>
      </c>
      <c r="J50" s="135">
        <v>198.75</v>
      </c>
      <c r="K50" s="61">
        <f t="shared" si="3"/>
        <v>201.19</v>
      </c>
      <c r="L50" s="61">
        <f t="shared" si="4"/>
        <v>203.63</v>
      </c>
      <c r="M50" s="61">
        <f t="shared" si="5"/>
        <v>206.07</v>
      </c>
      <c r="N50" s="61">
        <f t="shared" si="6"/>
        <v>208.51</v>
      </c>
      <c r="P50" s="123"/>
    </row>
    <row r="51" spans="1:16">
      <c r="A51" s="54" t="s">
        <v>281</v>
      </c>
      <c r="B51" s="70" t="s">
        <v>282</v>
      </c>
      <c r="C51" s="56" t="s">
        <v>4</v>
      </c>
      <c r="D51" s="57" t="s">
        <v>287</v>
      </c>
      <c r="E51" s="71" t="s">
        <v>293</v>
      </c>
      <c r="F51" s="59" t="s">
        <v>222</v>
      </c>
      <c r="G51" s="60">
        <v>3</v>
      </c>
      <c r="H51" s="61">
        <v>170.8</v>
      </c>
      <c r="I51" s="61">
        <v>172.57</v>
      </c>
      <c r="J51" s="135">
        <v>174.58</v>
      </c>
      <c r="K51" s="61">
        <f t="shared" si="3"/>
        <v>176.59000000000003</v>
      </c>
      <c r="L51" s="61">
        <f t="shared" si="4"/>
        <v>178.60000000000005</v>
      </c>
      <c r="M51" s="61">
        <f t="shared" si="5"/>
        <v>180.61000000000007</v>
      </c>
      <c r="N51" s="61">
        <f t="shared" si="6"/>
        <v>182.62000000000009</v>
      </c>
      <c r="P51" s="123"/>
    </row>
    <row r="52" spans="1:16">
      <c r="A52" s="54" t="s">
        <v>284</v>
      </c>
      <c r="B52" s="70" t="s">
        <v>285</v>
      </c>
      <c r="C52" s="56" t="s">
        <v>4</v>
      </c>
      <c r="D52" s="57" t="s">
        <v>287</v>
      </c>
      <c r="E52" s="71" t="s">
        <v>294</v>
      </c>
      <c r="F52" s="59" t="s">
        <v>222</v>
      </c>
      <c r="G52" s="60">
        <v>3</v>
      </c>
      <c r="H52" s="61">
        <v>135</v>
      </c>
      <c r="I52" s="61">
        <v>133</v>
      </c>
      <c r="J52" s="135">
        <v>109.6</v>
      </c>
      <c r="K52" s="61">
        <f t="shared" si="3"/>
        <v>86.199999999999989</v>
      </c>
      <c r="L52" s="61">
        <f t="shared" si="4"/>
        <v>62.799999999999983</v>
      </c>
      <c r="M52" s="61">
        <f t="shared" si="5"/>
        <v>39.399999999999977</v>
      </c>
      <c r="N52" s="61">
        <f t="shared" si="6"/>
        <v>15.999999999999972</v>
      </c>
      <c r="P52" s="123"/>
    </row>
    <row r="53" spans="1:16">
      <c r="A53" s="62" t="s">
        <v>4</v>
      </c>
      <c r="B53" s="63" t="s">
        <v>295</v>
      </c>
      <c r="C53" s="64" t="s">
        <v>4</v>
      </c>
      <c r="D53" s="65" t="s">
        <v>287</v>
      </c>
      <c r="E53" s="66" t="s">
        <v>296</v>
      </c>
      <c r="F53" s="67" t="s">
        <v>222</v>
      </c>
      <c r="G53" s="68">
        <v>3</v>
      </c>
      <c r="H53" s="69">
        <v>0</v>
      </c>
      <c r="I53" s="69">
        <v>0</v>
      </c>
      <c r="J53" s="136">
        <v>0</v>
      </c>
      <c r="K53" s="69">
        <f t="shared" si="3"/>
        <v>0</v>
      </c>
      <c r="L53" s="69">
        <f t="shared" si="4"/>
        <v>0</v>
      </c>
      <c r="M53" s="69">
        <f t="shared" si="5"/>
        <v>0</v>
      </c>
      <c r="N53" s="69">
        <f t="shared" si="6"/>
        <v>0</v>
      </c>
      <c r="P53" s="123"/>
    </row>
    <row r="54" spans="1:16">
      <c r="A54" s="46" t="s">
        <v>297</v>
      </c>
      <c r="B54" s="47" t="s">
        <v>298</v>
      </c>
      <c r="C54" s="48" t="s">
        <v>297</v>
      </c>
      <c r="D54" s="49" t="s">
        <v>298</v>
      </c>
      <c r="E54" s="50" t="s">
        <v>299</v>
      </c>
      <c r="F54" s="51" t="s">
        <v>300</v>
      </c>
      <c r="G54" s="52">
        <v>4</v>
      </c>
      <c r="H54" s="53">
        <v>0</v>
      </c>
      <c r="I54" s="53">
        <v>0</v>
      </c>
      <c r="J54" s="134">
        <v>0</v>
      </c>
      <c r="K54" s="53">
        <f t="shared" si="3"/>
        <v>0</v>
      </c>
      <c r="L54" s="53">
        <f t="shared" si="4"/>
        <v>0</v>
      </c>
      <c r="M54" s="53">
        <f t="shared" si="5"/>
        <v>0</v>
      </c>
      <c r="N54" s="53">
        <f t="shared" si="6"/>
        <v>0</v>
      </c>
      <c r="P54" s="123"/>
    </row>
    <row r="55" spans="1:16">
      <c r="A55" s="46" t="s">
        <v>301</v>
      </c>
      <c r="B55" s="47" t="s">
        <v>302</v>
      </c>
      <c r="C55" s="72" t="s">
        <v>301</v>
      </c>
      <c r="D55" s="49" t="s">
        <v>302</v>
      </c>
      <c r="E55" s="73" t="s">
        <v>303</v>
      </c>
      <c r="F55" s="51" t="s">
        <v>300</v>
      </c>
      <c r="G55" s="52">
        <v>4</v>
      </c>
      <c r="H55" s="53">
        <v>0</v>
      </c>
      <c r="I55" s="53">
        <v>0</v>
      </c>
      <c r="J55" s="134">
        <v>0</v>
      </c>
      <c r="K55" s="53">
        <f t="shared" si="3"/>
        <v>0</v>
      </c>
      <c r="L55" s="53">
        <f t="shared" si="4"/>
        <v>0</v>
      </c>
      <c r="M55" s="53">
        <f t="shared" si="5"/>
        <v>0</v>
      </c>
      <c r="N55" s="53">
        <f t="shared" si="6"/>
        <v>0</v>
      </c>
      <c r="P55" s="123"/>
    </row>
    <row r="56" spans="1:16">
      <c r="A56" s="46" t="s">
        <v>304</v>
      </c>
      <c r="B56" s="47" t="s">
        <v>305</v>
      </c>
      <c r="C56" s="48" t="s">
        <v>304</v>
      </c>
      <c r="D56" s="49" t="s">
        <v>305</v>
      </c>
      <c r="E56" s="50" t="s">
        <v>306</v>
      </c>
      <c r="F56" s="51" t="s">
        <v>300</v>
      </c>
      <c r="G56" s="52">
        <v>4</v>
      </c>
      <c r="H56" s="53">
        <v>0</v>
      </c>
      <c r="I56" s="53">
        <v>0</v>
      </c>
      <c r="J56" s="134">
        <v>0</v>
      </c>
      <c r="K56" s="53">
        <f t="shared" si="3"/>
        <v>0</v>
      </c>
      <c r="L56" s="53">
        <f t="shared" si="4"/>
        <v>0</v>
      </c>
      <c r="M56" s="53">
        <f t="shared" si="5"/>
        <v>0</v>
      </c>
      <c r="N56" s="53">
        <f t="shared" si="6"/>
        <v>0</v>
      </c>
      <c r="P56" s="123"/>
    </row>
    <row r="57" spans="1:16">
      <c r="A57" s="46" t="s">
        <v>307</v>
      </c>
      <c r="B57" s="47" t="s">
        <v>308</v>
      </c>
      <c r="C57" s="48" t="s">
        <v>307</v>
      </c>
      <c r="D57" s="49" t="s">
        <v>308</v>
      </c>
      <c r="E57" s="50" t="s">
        <v>309</v>
      </c>
      <c r="F57" s="51" t="s">
        <v>300</v>
      </c>
      <c r="G57" s="52">
        <v>4</v>
      </c>
      <c r="H57" s="53">
        <v>0</v>
      </c>
      <c r="I57" s="53">
        <v>0</v>
      </c>
      <c r="J57" s="134">
        <v>0</v>
      </c>
      <c r="K57" s="53">
        <f t="shared" si="3"/>
        <v>0</v>
      </c>
      <c r="L57" s="53">
        <f t="shared" si="4"/>
        <v>0</v>
      </c>
      <c r="M57" s="53">
        <f t="shared" si="5"/>
        <v>0</v>
      </c>
      <c r="N57" s="53">
        <f t="shared" si="6"/>
        <v>0</v>
      </c>
      <c r="P57" s="123"/>
    </row>
    <row r="58" spans="1:16">
      <c r="A58" s="46" t="s">
        <v>310</v>
      </c>
      <c r="B58" s="47" t="s">
        <v>311</v>
      </c>
      <c r="C58" s="48" t="s">
        <v>310</v>
      </c>
      <c r="D58" s="49" t="s">
        <v>311</v>
      </c>
      <c r="E58" s="50" t="s">
        <v>312</v>
      </c>
      <c r="F58" s="51" t="s">
        <v>222</v>
      </c>
      <c r="G58" s="52">
        <v>4</v>
      </c>
      <c r="H58" s="53">
        <v>0</v>
      </c>
      <c r="I58" s="53">
        <v>0</v>
      </c>
      <c r="J58" s="134">
        <v>0</v>
      </c>
      <c r="K58" s="53">
        <f t="shared" si="3"/>
        <v>0</v>
      </c>
      <c r="L58" s="53">
        <f t="shared" si="4"/>
        <v>0</v>
      </c>
      <c r="M58" s="53">
        <f t="shared" si="5"/>
        <v>0</v>
      </c>
      <c r="N58" s="53">
        <f t="shared" si="6"/>
        <v>0</v>
      </c>
      <c r="P58" s="123"/>
    </row>
    <row r="59" spans="1:16">
      <c r="A59" s="46" t="s">
        <v>313</v>
      </c>
      <c r="B59" s="47" t="s">
        <v>314</v>
      </c>
      <c r="C59" s="48" t="s">
        <v>313</v>
      </c>
      <c r="D59" s="49" t="s">
        <v>314</v>
      </c>
      <c r="E59" s="50" t="s">
        <v>315</v>
      </c>
      <c r="F59" s="51" t="s">
        <v>300</v>
      </c>
      <c r="G59" s="52">
        <v>4</v>
      </c>
      <c r="H59" s="53">
        <v>0</v>
      </c>
      <c r="I59" s="53">
        <v>0</v>
      </c>
      <c r="J59" s="134">
        <v>0</v>
      </c>
      <c r="K59" s="53">
        <f t="shared" si="3"/>
        <v>0</v>
      </c>
      <c r="L59" s="53">
        <f t="shared" si="4"/>
        <v>0</v>
      </c>
      <c r="M59" s="53">
        <f t="shared" si="5"/>
        <v>0</v>
      </c>
      <c r="N59" s="53">
        <f t="shared" si="6"/>
        <v>0</v>
      </c>
      <c r="P59" s="123"/>
    </row>
    <row r="60" spans="1:16">
      <c r="A60" s="54" t="s">
        <v>297</v>
      </c>
      <c r="B60" s="55" t="s">
        <v>298</v>
      </c>
      <c r="C60" s="56" t="s">
        <v>316</v>
      </c>
      <c r="D60" s="57" t="s">
        <v>317</v>
      </c>
      <c r="E60" s="58" t="s">
        <v>318</v>
      </c>
      <c r="F60" s="59" t="s">
        <v>300</v>
      </c>
      <c r="G60" s="60">
        <v>4</v>
      </c>
      <c r="H60" s="61">
        <v>0</v>
      </c>
      <c r="I60" s="61">
        <v>0</v>
      </c>
      <c r="J60" s="135">
        <v>0</v>
      </c>
      <c r="K60" s="61">
        <f t="shared" si="3"/>
        <v>0</v>
      </c>
      <c r="L60" s="61">
        <f t="shared" si="4"/>
        <v>0</v>
      </c>
      <c r="M60" s="61">
        <f t="shared" si="5"/>
        <v>0</v>
      </c>
      <c r="N60" s="61">
        <f t="shared" si="6"/>
        <v>0</v>
      </c>
      <c r="P60" s="123"/>
    </row>
    <row r="61" spans="1:16">
      <c r="A61" s="54" t="s">
        <v>301</v>
      </c>
      <c r="B61" s="55" t="s">
        <v>302</v>
      </c>
      <c r="C61" s="56" t="s">
        <v>316</v>
      </c>
      <c r="D61" s="57" t="s">
        <v>317</v>
      </c>
      <c r="E61" s="58" t="s">
        <v>319</v>
      </c>
      <c r="F61" s="59" t="s">
        <v>300</v>
      </c>
      <c r="G61" s="60">
        <v>4</v>
      </c>
      <c r="H61" s="61">
        <v>0</v>
      </c>
      <c r="I61" s="61">
        <v>0</v>
      </c>
      <c r="J61" s="135">
        <v>0</v>
      </c>
      <c r="K61" s="61">
        <f t="shared" si="3"/>
        <v>0</v>
      </c>
      <c r="L61" s="61">
        <f t="shared" si="4"/>
        <v>0</v>
      </c>
      <c r="M61" s="61">
        <f t="shared" si="5"/>
        <v>0</v>
      </c>
      <c r="N61" s="61">
        <f t="shared" si="6"/>
        <v>0</v>
      </c>
      <c r="P61" s="123"/>
    </row>
    <row r="62" spans="1:16">
      <c r="A62" s="54" t="s">
        <v>304</v>
      </c>
      <c r="B62" s="55" t="s">
        <v>305</v>
      </c>
      <c r="C62" s="56" t="s">
        <v>316</v>
      </c>
      <c r="D62" s="57" t="s">
        <v>317</v>
      </c>
      <c r="E62" s="58" t="s">
        <v>320</v>
      </c>
      <c r="F62" s="59" t="s">
        <v>300</v>
      </c>
      <c r="G62" s="60">
        <v>4</v>
      </c>
      <c r="H62" s="61">
        <v>0</v>
      </c>
      <c r="I62" s="61">
        <v>0</v>
      </c>
      <c r="J62" s="135">
        <v>0</v>
      </c>
      <c r="K62" s="61">
        <f t="shared" si="3"/>
        <v>0</v>
      </c>
      <c r="L62" s="61">
        <f t="shared" si="4"/>
        <v>0</v>
      </c>
      <c r="M62" s="61">
        <f t="shared" si="5"/>
        <v>0</v>
      </c>
      <c r="N62" s="61">
        <f t="shared" si="6"/>
        <v>0</v>
      </c>
      <c r="P62" s="123"/>
    </row>
    <row r="63" spans="1:16">
      <c r="A63" s="54" t="s">
        <v>307</v>
      </c>
      <c r="B63" s="55" t="s">
        <v>308</v>
      </c>
      <c r="C63" s="56" t="s">
        <v>316</v>
      </c>
      <c r="D63" s="57" t="s">
        <v>317</v>
      </c>
      <c r="E63" s="58" t="s">
        <v>321</v>
      </c>
      <c r="F63" s="59" t="s">
        <v>300</v>
      </c>
      <c r="G63" s="60">
        <v>4</v>
      </c>
      <c r="H63" s="61">
        <v>0</v>
      </c>
      <c r="I63" s="61">
        <v>0</v>
      </c>
      <c r="J63" s="135">
        <v>0</v>
      </c>
      <c r="K63" s="61">
        <f t="shared" si="3"/>
        <v>0</v>
      </c>
      <c r="L63" s="61">
        <f t="shared" si="4"/>
        <v>0</v>
      </c>
      <c r="M63" s="61">
        <f t="shared" si="5"/>
        <v>0</v>
      </c>
      <c r="N63" s="61">
        <f t="shared" si="6"/>
        <v>0</v>
      </c>
      <c r="P63" s="123"/>
    </row>
    <row r="64" spans="1:16">
      <c r="A64" s="54" t="s">
        <v>313</v>
      </c>
      <c r="B64" s="55" t="s">
        <v>314</v>
      </c>
      <c r="C64" s="56" t="s">
        <v>316</v>
      </c>
      <c r="D64" s="57" t="s">
        <v>317</v>
      </c>
      <c r="E64" s="58" t="s">
        <v>322</v>
      </c>
      <c r="F64" s="59" t="s">
        <v>300</v>
      </c>
      <c r="G64" s="60">
        <v>4</v>
      </c>
      <c r="H64" s="61">
        <v>0</v>
      </c>
      <c r="I64" s="61">
        <v>0</v>
      </c>
      <c r="J64" s="135">
        <v>0</v>
      </c>
      <c r="K64" s="61">
        <f t="shared" si="3"/>
        <v>0</v>
      </c>
      <c r="L64" s="61">
        <f t="shared" si="4"/>
        <v>0</v>
      </c>
      <c r="M64" s="61">
        <f t="shared" si="5"/>
        <v>0</v>
      </c>
      <c r="N64" s="61">
        <f t="shared" si="6"/>
        <v>0</v>
      </c>
      <c r="P64" s="123"/>
    </row>
    <row r="65" spans="1:16">
      <c r="A65" s="74" t="s">
        <v>316</v>
      </c>
      <c r="B65" s="75" t="s">
        <v>317</v>
      </c>
      <c r="C65" s="76" t="s">
        <v>316</v>
      </c>
      <c r="D65" s="77" t="s">
        <v>323</v>
      </c>
      <c r="E65" s="78" t="s">
        <v>324</v>
      </c>
      <c r="F65" s="79" t="s">
        <v>300</v>
      </c>
      <c r="G65" s="80">
        <v>4</v>
      </c>
      <c r="H65" s="81">
        <v>0</v>
      </c>
      <c r="I65" s="81">
        <v>0</v>
      </c>
      <c r="J65" s="137">
        <v>0</v>
      </c>
      <c r="K65" s="81">
        <f t="shared" si="3"/>
        <v>0</v>
      </c>
      <c r="L65" s="81">
        <f t="shared" si="4"/>
        <v>0</v>
      </c>
      <c r="M65" s="81">
        <f t="shared" si="5"/>
        <v>0</v>
      </c>
      <c r="N65" s="81">
        <f t="shared" si="6"/>
        <v>0</v>
      </c>
      <c r="P65" s="123"/>
    </row>
    <row r="66" spans="1:16">
      <c r="A66" s="54" t="s">
        <v>297</v>
      </c>
      <c r="B66" s="55" t="s">
        <v>298</v>
      </c>
      <c r="C66" s="82" t="s">
        <v>325</v>
      </c>
      <c r="D66" s="57" t="s">
        <v>326</v>
      </c>
      <c r="E66" s="71" t="s">
        <v>1401</v>
      </c>
      <c r="F66" s="59" t="s">
        <v>300</v>
      </c>
      <c r="G66" s="60">
        <v>4</v>
      </c>
      <c r="H66" s="61">
        <v>140.13</v>
      </c>
      <c r="I66" s="61">
        <v>126.55</v>
      </c>
      <c r="J66" s="135">
        <v>105.15</v>
      </c>
      <c r="K66" s="61">
        <f t="shared" si="3"/>
        <v>83.750000000000014</v>
      </c>
      <c r="L66" s="61">
        <f t="shared" si="4"/>
        <v>62.350000000000023</v>
      </c>
      <c r="M66" s="61">
        <f t="shared" si="5"/>
        <v>40.950000000000031</v>
      </c>
      <c r="N66" s="61">
        <f t="shared" si="6"/>
        <v>19.55000000000004</v>
      </c>
      <c r="P66" s="123"/>
    </row>
    <row r="67" spans="1:16">
      <c r="A67" s="54" t="s">
        <v>301</v>
      </c>
      <c r="B67" s="55" t="s">
        <v>302</v>
      </c>
      <c r="C67" s="82" t="s">
        <v>325</v>
      </c>
      <c r="D67" s="57" t="s">
        <v>326</v>
      </c>
      <c r="E67" s="71" t="s">
        <v>1402</v>
      </c>
      <c r="F67" s="59" t="s">
        <v>300</v>
      </c>
      <c r="G67" s="60">
        <v>4</v>
      </c>
      <c r="H67" s="61">
        <v>454.84000000000003</v>
      </c>
      <c r="I67" s="61">
        <v>452.41</v>
      </c>
      <c r="J67" s="135">
        <v>423.84999999999997</v>
      </c>
      <c r="K67" s="61">
        <f t="shared" si="3"/>
        <v>395.28999999999991</v>
      </c>
      <c r="L67" s="61">
        <f t="shared" si="4"/>
        <v>366.72999999999985</v>
      </c>
      <c r="M67" s="61">
        <f t="shared" si="5"/>
        <v>338.16999999999979</v>
      </c>
      <c r="N67" s="61">
        <f t="shared" si="6"/>
        <v>309.60999999999973</v>
      </c>
      <c r="P67" s="123"/>
    </row>
    <row r="68" spans="1:16">
      <c r="A68" s="54" t="s">
        <v>304</v>
      </c>
      <c r="B68" s="55" t="s">
        <v>305</v>
      </c>
      <c r="C68" s="82" t="s">
        <v>325</v>
      </c>
      <c r="D68" s="57" t="s">
        <v>326</v>
      </c>
      <c r="E68" s="71" t="s">
        <v>1403</v>
      </c>
      <c r="F68" s="59" t="s">
        <v>300</v>
      </c>
      <c r="G68" s="60">
        <v>4</v>
      </c>
      <c r="H68" s="61">
        <v>483.1</v>
      </c>
      <c r="I68" s="61">
        <v>474.22</v>
      </c>
      <c r="J68" s="135">
        <v>459.09000000000003</v>
      </c>
      <c r="K68" s="61">
        <f t="shared" si="3"/>
        <v>443.96000000000004</v>
      </c>
      <c r="L68" s="61">
        <f t="shared" si="4"/>
        <v>428.83000000000004</v>
      </c>
      <c r="M68" s="61">
        <f t="shared" si="5"/>
        <v>413.70000000000005</v>
      </c>
      <c r="N68" s="61">
        <f t="shared" si="6"/>
        <v>398.57000000000005</v>
      </c>
      <c r="P68" s="123"/>
    </row>
    <row r="69" spans="1:16">
      <c r="A69" s="54" t="s">
        <v>307</v>
      </c>
      <c r="B69" s="55" t="s">
        <v>308</v>
      </c>
      <c r="C69" s="82" t="s">
        <v>325</v>
      </c>
      <c r="D69" s="57" t="s">
        <v>326</v>
      </c>
      <c r="E69" s="71" t="s">
        <v>1404</v>
      </c>
      <c r="F69" s="59" t="s">
        <v>300</v>
      </c>
      <c r="G69" s="60">
        <v>4</v>
      </c>
      <c r="H69" s="61">
        <v>72</v>
      </c>
      <c r="I69" s="61">
        <v>80.95</v>
      </c>
      <c r="J69" s="135">
        <v>73.550000000000011</v>
      </c>
      <c r="K69" s="61">
        <f t="shared" si="3"/>
        <v>66.15000000000002</v>
      </c>
      <c r="L69" s="61">
        <f t="shared" si="4"/>
        <v>58.750000000000028</v>
      </c>
      <c r="M69" s="61">
        <f t="shared" si="5"/>
        <v>51.350000000000037</v>
      </c>
      <c r="N69" s="61">
        <f t="shared" si="6"/>
        <v>43.950000000000045</v>
      </c>
      <c r="P69" s="123"/>
    </row>
    <row r="70" spans="1:16">
      <c r="A70" s="54" t="s">
        <v>310</v>
      </c>
      <c r="B70" s="55" t="s">
        <v>311</v>
      </c>
      <c r="C70" s="82" t="s">
        <v>325</v>
      </c>
      <c r="D70" s="83" t="s">
        <v>326</v>
      </c>
      <c r="E70" s="84" t="s">
        <v>1405</v>
      </c>
      <c r="F70" s="59" t="s">
        <v>222</v>
      </c>
      <c r="G70" s="60">
        <v>4</v>
      </c>
      <c r="H70" s="61">
        <v>202</v>
      </c>
      <c r="I70" s="61">
        <v>189.35000000000002</v>
      </c>
      <c r="J70" s="135">
        <v>203.58</v>
      </c>
      <c r="K70" s="61">
        <f t="shared" si="3"/>
        <v>217.81</v>
      </c>
      <c r="L70" s="61">
        <f t="shared" si="4"/>
        <v>232.04</v>
      </c>
      <c r="M70" s="61">
        <f t="shared" si="5"/>
        <v>246.26999999999998</v>
      </c>
      <c r="N70" s="61">
        <f t="shared" si="6"/>
        <v>260.5</v>
      </c>
      <c r="P70" s="123"/>
    </row>
    <row r="71" spans="1:16">
      <c r="A71" s="54" t="s">
        <v>313</v>
      </c>
      <c r="B71" s="55" t="s">
        <v>314</v>
      </c>
      <c r="C71" s="82" t="s">
        <v>325</v>
      </c>
      <c r="D71" s="57" t="s">
        <v>326</v>
      </c>
      <c r="E71" s="71" t="s">
        <v>1406</v>
      </c>
      <c r="F71" s="59" t="s">
        <v>300</v>
      </c>
      <c r="G71" s="60">
        <v>4</v>
      </c>
      <c r="H71" s="61">
        <v>30</v>
      </c>
      <c r="I71" s="61">
        <v>28</v>
      </c>
      <c r="J71" s="135">
        <v>33.549999999999997</v>
      </c>
      <c r="K71" s="61">
        <f t="shared" si="3"/>
        <v>39.099999999999994</v>
      </c>
      <c r="L71" s="61">
        <f t="shared" si="4"/>
        <v>44.649999999999991</v>
      </c>
      <c r="M71" s="61">
        <f t="shared" si="5"/>
        <v>50.199999999999989</v>
      </c>
      <c r="N71" s="61">
        <f t="shared" si="6"/>
        <v>55.749999999999986</v>
      </c>
      <c r="P71" s="123"/>
    </row>
    <row r="72" spans="1:16">
      <c r="A72" s="85" t="s">
        <v>325</v>
      </c>
      <c r="B72" s="75" t="s">
        <v>327</v>
      </c>
      <c r="C72" s="82" t="s">
        <v>325</v>
      </c>
      <c r="D72" s="77" t="s">
        <v>326</v>
      </c>
      <c r="E72" s="84" t="s">
        <v>1407</v>
      </c>
      <c r="F72" s="79" t="s">
        <v>300</v>
      </c>
      <c r="G72" s="80">
        <v>4</v>
      </c>
      <c r="H72" s="81">
        <v>0</v>
      </c>
      <c r="I72" s="81">
        <v>0</v>
      </c>
      <c r="J72" s="137">
        <v>0</v>
      </c>
      <c r="K72" s="81">
        <f t="shared" si="3"/>
        <v>0</v>
      </c>
      <c r="L72" s="81">
        <f t="shared" si="4"/>
        <v>0</v>
      </c>
      <c r="M72" s="81">
        <f t="shared" si="5"/>
        <v>0</v>
      </c>
      <c r="N72" s="81">
        <f t="shared" si="6"/>
        <v>0</v>
      </c>
      <c r="P72" s="123"/>
    </row>
    <row r="73" spans="1:16">
      <c r="A73" s="46" t="s">
        <v>328</v>
      </c>
      <c r="B73" s="47" t="s">
        <v>329</v>
      </c>
      <c r="C73" s="48" t="s">
        <v>328</v>
      </c>
      <c r="D73" s="49" t="s">
        <v>330</v>
      </c>
      <c r="E73" s="50" t="s">
        <v>331</v>
      </c>
      <c r="F73" s="51" t="s">
        <v>332</v>
      </c>
      <c r="G73" s="52">
        <v>5</v>
      </c>
      <c r="H73" s="53">
        <v>0</v>
      </c>
      <c r="I73" s="53">
        <v>0</v>
      </c>
      <c r="J73" s="134">
        <v>0</v>
      </c>
      <c r="K73" s="53">
        <f t="shared" si="3"/>
        <v>0</v>
      </c>
      <c r="L73" s="53">
        <f t="shared" si="4"/>
        <v>0</v>
      </c>
      <c r="M73" s="53">
        <f t="shared" si="5"/>
        <v>0</v>
      </c>
      <c r="N73" s="53">
        <f t="shared" si="6"/>
        <v>0</v>
      </c>
      <c r="P73" s="123"/>
    </row>
    <row r="74" spans="1:16">
      <c r="A74" s="46" t="s">
        <v>333</v>
      </c>
      <c r="B74" s="47" t="s">
        <v>334</v>
      </c>
      <c r="C74" s="48" t="s">
        <v>333</v>
      </c>
      <c r="D74" s="49" t="s">
        <v>334</v>
      </c>
      <c r="E74" s="50" t="s">
        <v>335</v>
      </c>
      <c r="F74" s="51" t="s">
        <v>332</v>
      </c>
      <c r="G74" s="52">
        <v>5</v>
      </c>
      <c r="H74" s="53">
        <v>166.3</v>
      </c>
      <c r="I74" s="53">
        <v>165</v>
      </c>
      <c r="J74" s="134">
        <v>166.05</v>
      </c>
      <c r="K74" s="53">
        <f t="shared" si="3"/>
        <v>167.10000000000002</v>
      </c>
      <c r="L74" s="53">
        <f t="shared" si="4"/>
        <v>168.15000000000003</v>
      </c>
      <c r="M74" s="53">
        <f t="shared" si="5"/>
        <v>169.20000000000005</v>
      </c>
      <c r="N74" s="53">
        <f t="shared" si="6"/>
        <v>170.25000000000006</v>
      </c>
      <c r="P74" s="123"/>
    </row>
    <row r="75" spans="1:16">
      <c r="A75" s="46" t="s">
        <v>336</v>
      </c>
      <c r="B75" s="47" t="s">
        <v>337</v>
      </c>
      <c r="C75" s="48" t="s">
        <v>336</v>
      </c>
      <c r="D75" s="49" t="s">
        <v>337</v>
      </c>
      <c r="E75" s="50" t="s">
        <v>338</v>
      </c>
      <c r="F75" s="51" t="s">
        <v>332</v>
      </c>
      <c r="G75" s="52">
        <v>5</v>
      </c>
      <c r="H75" s="53">
        <v>0</v>
      </c>
      <c r="I75" s="53">
        <v>0</v>
      </c>
      <c r="J75" s="134">
        <v>0</v>
      </c>
      <c r="K75" s="53">
        <f t="shared" si="3"/>
        <v>0</v>
      </c>
      <c r="L75" s="53">
        <f t="shared" si="4"/>
        <v>0</v>
      </c>
      <c r="M75" s="53">
        <f t="shared" si="5"/>
        <v>0</v>
      </c>
      <c r="N75" s="53">
        <f t="shared" si="6"/>
        <v>0</v>
      </c>
      <c r="P75" s="123"/>
    </row>
    <row r="76" spans="1:16">
      <c r="A76" s="46" t="s">
        <v>339</v>
      </c>
      <c r="B76" s="47" t="s">
        <v>340</v>
      </c>
      <c r="C76" s="48" t="s">
        <v>339</v>
      </c>
      <c r="D76" s="49" t="s">
        <v>340</v>
      </c>
      <c r="E76" s="50" t="s">
        <v>341</v>
      </c>
      <c r="F76" s="51" t="s">
        <v>332</v>
      </c>
      <c r="G76" s="52">
        <v>5</v>
      </c>
      <c r="H76" s="53">
        <v>0</v>
      </c>
      <c r="I76" s="53">
        <v>0</v>
      </c>
      <c r="J76" s="134">
        <v>0</v>
      </c>
      <c r="K76" s="53">
        <f t="shared" si="3"/>
        <v>0</v>
      </c>
      <c r="L76" s="53">
        <f t="shared" si="4"/>
        <v>0</v>
      </c>
      <c r="M76" s="53">
        <f t="shared" si="5"/>
        <v>0</v>
      </c>
      <c r="N76" s="53">
        <f t="shared" si="6"/>
        <v>0</v>
      </c>
      <c r="P76" s="123"/>
    </row>
    <row r="77" spans="1:16">
      <c r="A77" s="46" t="s">
        <v>342</v>
      </c>
      <c r="B77" s="47" t="s">
        <v>343</v>
      </c>
      <c r="C77" s="48" t="s">
        <v>342</v>
      </c>
      <c r="D77" s="49" t="s">
        <v>343</v>
      </c>
      <c r="E77" s="50" t="s">
        <v>344</v>
      </c>
      <c r="F77" s="51" t="s">
        <v>332</v>
      </c>
      <c r="G77" s="52">
        <v>5</v>
      </c>
      <c r="H77" s="53">
        <v>0</v>
      </c>
      <c r="I77" s="53">
        <v>0</v>
      </c>
      <c r="J77" s="134">
        <v>0</v>
      </c>
      <c r="K77" s="53">
        <f t="shared" si="3"/>
        <v>0</v>
      </c>
      <c r="L77" s="53">
        <f t="shared" si="4"/>
        <v>0</v>
      </c>
      <c r="M77" s="53">
        <f t="shared" si="5"/>
        <v>0</v>
      </c>
      <c r="N77" s="53">
        <f t="shared" si="6"/>
        <v>0</v>
      </c>
      <c r="P77" s="123"/>
    </row>
    <row r="78" spans="1:16">
      <c r="A78" s="46" t="s">
        <v>345</v>
      </c>
      <c r="B78" s="47" t="s">
        <v>346</v>
      </c>
      <c r="C78" s="48" t="s">
        <v>345</v>
      </c>
      <c r="D78" s="49" t="s">
        <v>346</v>
      </c>
      <c r="E78" s="50" t="s">
        <v>347</v>
      </c>
      <c r="F78" s="51" t="s">
        <v>332</v>
      </c>
      <c r="G78" s="52">
        <v>5</v>
      </c>
      <c r="H78" s="53">
        <v>0</v>
      </c>
      <c r="I78" s="53">
        <v>0</v>
      </c>
      <c r="J78" s="134">
        <v>0</v>
      </c>
      <c r="K78" s="53">
        <f t="shared" si="3"/>
        <v>0</v>
      </c>
      <c r="L78" s="53">
        <f t="shared" si="4"/>
        <v>0</v>
      </c>
      <c r="M78" s="53">
        <f t="shared" si="5"/>
        <v>0</v>
      </c>
      <c r="N78" s="53">
        <f t="shared" si="6"/>
        <v>0</v>
      </c>
      <c r="P78" s="123"/>
    </row>
    <row r="79" spans="1:16">
      <c r="A79" s="86" t="s">
        <v>328</v>
      </c>
      <c r="B79" s="87" t="s">
        <v>329</v>
      </c>
      <c r="C79" s="56" t="s">
        <v>348</v>
      </c>
      <c r="D79" s="57" t="s">
        <v>349</v>
      </c>
      <c r="E79" s="58" t="s">
        <v>350</v>
      </c>
      <c r="F79" s="59" t="s">
        <v>332</v>
      </c>
      <c r="G79" s="60">
        <v>5</v>
      </c>
      <c r="H79" s="61">
        <v>959.7700000000001</v>
      </c>
      <c r="I79" s="61">
        <v>939.27</v>
      </c>
      <c r="J79" s="135">
        <v>958.01</v>
      </c>
      <c r="K79" s="61">
        <f t="shared" si="3"/>
        <v>976.75</v>
      </c>
      <c r="L79" s="61">
        <f t="shared" si="4"/>
        <v>995.49</v>
      </c>
      <c r="M79" s="61">
        <f t="shared" si="5"/>
        <v>1014.23</v>
      </c>
      <c r="N79" s="61">
        <f t="shared" si="6"/>
        <v>1032.97</v>
      </c>
      <c r="P79" s="123"/>
    </row>
    <row r="80" spans="1:16">
      <c r="A80" s="86" t="s">
        <v>333</v>
      </c>
      <c r="B80" s="87" t="s">
        <v>334</v>
      </c>
      <c r="C80" s="56" t="s">
        <v>348</v>
      </c>
      <c r="D80" s="57" t="s">
        <v>349</v>
      </c>
      <c r="E80" s="58" t="s">
        <v>351</v>
      </c>
      <c r="F80" s="59" t="s">
        <v>332</v>
      </c>
      <c r="G80" s="60">
        <v>5</v>
      </c>
      <c r="H80" s="61">
        <v>104.55</v>
      </c>
      <c r="I80" s="61">
        <v>90</v>
      </c>
      <c r="J80" s="135">
        <v>98.5</v>
      </c>
      <c r="K80" s="61">
        <f t="shared" si="3"/>
        <v>107</v>
      </c>
      <c r="L80" s="61">
        <f t="shared" si="4"/>
        <v>115.5</v>
      </c>
      <c r="M80" s="61">
        <f t="shared" si="5"/>
        <v>124</v>
      </c>
      <c r="N80" s="61">
        <f t="shared" si="6"/>
        <v>132.5</v>
      </c>
      <c r="P80" s="123"/>
    </row>
    <row r="81" spans="1:16">
      <c r="A81" s="86" t="s">
        <v>336</v>
      </c>
      <c r="B81" s="87" t="s">
        <v>337</v>
      </c>
      <c r="C81" s="56" t="s">
        <v>348</v>
      </c>
      <c r="D81" s="57" t="s">
        <v>349</v>
      </c>
      <c r="E81" s="58" t="s">
        <v>352</v>
      </c>
      <c r="F81" s="59" t="s">
        <v>332</v>
      </c>
      <c r="G81" s="60">
        <v>5</v>
      </c>
      <c r="H81" s="61">
        <v>191.75</v>
      </c>
      <c r="I81" s="61">
        <v>213.60000000000002</v>
      </c>
      <c r="J81" s="135">
        <v>219.75</v>
      </c>
      <c r="K81" s="61">
        <f t="shared" si="3"/>
        <v>225.89999999999998</v>
      </c>
      <c r="L81" s="61">
        <f t="shared" si="4"/>
        <v>232.04999999999995</v>
      </c>
      <c r="M81" s="61">
        <f t="shared" si="5"/>
        <v>238.19999999999993</v>
      </c>
      <c r="N81" s="61">
        <f t="shared" si="6"/>
        <v>244.34999999999991</v>
      </c>
      <c r="P81" s="123"/>
    </row>
    <row r="82" spans="1:16">
      <c r="A82" s="86" t="s">
        <v>339</v>
      </c>
      <c r="B82" s="87" t="s">
        <v>340</v>
      </c>
      <c r="C82" s="56" t="s">
        <v>348</v>
      </c>
      <c r="D82" s="57" t="s">
        <v>349</v>
      </c>
      <c r="E82" s="58" t="s">
        <v>353</v>
      </c>
      <c r="F82" s="59" t="s">
        <v>332</v>
      </c>
      <c r="G82" s="60">
        <v>5</v>
      </c>
      <c r="H82" s="61">
        <v>175.47</v>
      </c>
      <c r="I82" s="61">
        <v>184.7</v>
      </c>
      <c r="J82" s="135">
        <v>173.1</v>
      </c>
      <c r="K82" s="61">
        <f t="shared" si="3"/>
        <v>161.5</v>
      </c>
      <c r="L82" s="61">
        <f t="shared" si="4"/>
        <v>149.9</v>
      </c>
      <c r="M82" s="61">
        <f t="shared" si="5"/>
        <v>138.30000000000001</v>
      </c>
      <c r="N82" s="61">
        <f t="shared" si="6"/>
        <v>126.70000000000002</v>
      </c>
      <c r="P82" s="123"/>
    </row>
    <row r="83" spans="1:16">
      <c r="A83" s="86" t="s">
        <v>342</v>
      </c>
      <c r="B83" s="87" t="s">
        <v>343</v>
      </c>
      <c r="C83" s="56" t="s">
        <v>348</v>
      </c>
      <c r="D83" s="57" t="s">
        <v>349</v>
      </c>
      <c r="E83" s="58" t="s">
        <v>354</v>
      </c>
      <c r="F83" s="59" t="s">
        <v>332</v>
      </c>
      <c r="G83" s="60">
        <v>5</v>
      </c>
      <c r="H83" s="61">
        <v>25</v>
      </c>
      <c r="I83" s="61">
        <v>23</v>
      </c>
      <c r="J83" s="135">
        <v>20.2</v>
      </c>
      <c r="K83" s="61">
        <f t="shared" si="3"/>
        <v>17.399999999999999</v>
      </c>
      <c r="L83" s="61">
        <f t="shared" si="4"/>
        <v>14.599999999999998</v>
      </c>
      <c r="M83" s="61">
        <f t="shared" si="5"/>
        <v>11.799999999999997</v>
      </c>
      <c r="N83" s="61">
        <f t="shared" si="6"/>
        <v>8.9999999999999964</v>
      </c>
      <c r="P83" s="123"/>
    </row>
    <row r="84" spans="1:16">
      <c r="A84" s="88" t="s">
        <v>348</v>
      </c>
      <c r="B84" s="89" t="s">
        <v>355</v>
      </c>
      <c r="C84" s="90" t="s">
        <v>348</v>
      </c>
      <c r="D84" s="91" t="s">
        <v>355</v>
      </c>
      <c r="E84" s="92" t="s">
        <v>356</v>
      </c>
      <c r="F84" s="93" t="s">
        <v>332</v>
      </c>
      <c r="G84" s="94">
        <v>5</v>
      </c>
      <c r="H84" s="95">
        <v>0</v>
      </c>
      <c r="I84" s="95">
        <v>0</v>
      </c>
      <c r="J84" s="138">
        <v>0</v>
      </c>
      <c r="K84" s="95">
        <f t="shared" si="3"/>
        <v>0</v>
      </c>
      <c r="L84" s="95">
        <f t="shared" si="4"/>
        <v>0</v>
      </c>
      <c r="M84" s="95">
        <f t="shared" si="5"/>
        <v>0</v>
      </c>
      <c r="N84" s="95">
        <f t="shared" si="6"/>
        <v>0</v>
      </c>
      <c r="P84" s="123"/>
    </row>
    <row r="85" spans="1:16">
      <c r="A85" s="86" t="s">
        <v>328</v>
      </c>
      <c r="B85" s="87" t="s">
        <v>329</v>
      </c>
      <c r="C85" s="82" t="s">
        <v>357</v>
      </c>
      <c r="D85" s="83" t="s">
        <v>358</v>
      </c>
      <c r="E85" s="84" t="s">
        <v>1408</v>
      </c>
      <c r="F85" s="59" t="s">
        <v>332</v>
      </c>
      <c r="G85" s="60">
        <v>5</v>
      </c>
      <c r="H85" s="61">
        <v>988.58</v>
      </c>
      <c r="I85" s="61">
        <v>990.48</v>
      </c>
      <c r="J85" s="135">
        <v>995.32999999999993</v>
      </c>
      <c r="K85" s="61">
        <f t="shared" si="3"/>
        <v>1000.1799999999998</v>
      </c>
      <c r="L85" s="61">
        <f t="shared" si="4"/>
        <v>1005.0299999999997</v>
      </c>
      <c r="M85" s="61">
        <f t="shared" si="5"/>
        <v>1009.8799999999997</v>
      </c>
      <c r="N85" s="61">
        <f t="shared" si="6"/>
        <v>1014.7299999999996</v>
      </c>
      <c r="P85" s="123"/>
    </row>
    <row r="86" spans="1:16">
      <c r="A86" s="86" t="s">
        <v>336</v>
      </c>
      <c r="B86" s="87" t="s">
        <v>337</v>
      </c>
      <c r="C86" s="82" t="s">
        <v>357</v>
      </c>
      <c r="D86" s="83" t="s">
        <v>358</v>
      </c>
      <c r="E86" s="84" t="s">
        <v>1409</v>
      </c>
      <c r="F86" s="59" t="s">
        <v>332</v>
      </c>
      <c r="G86" s="60">
        <v>5</v>
      </c>
      <c r="H86" s="61">
        <v>281.45</v>
      </c>
      <c r="I86" s="61">
        <v>265.65000000000003</v>
      </c>
      <c r="J86" s="135">
        <v>265.29999999999995</v>
      </c>
      <c r="K86" s="61">
        <f t="shared" si="3"/>
        <v>264.94999999999987</v>
      </c>
      <c r="L86" s="61">
        <f t="shared" si="4"/>
        <v>264.5999999999998</v>
      </c>
      <c r="M86" s="61">
        <f t="shared" si="5"/>
        <v>264.24999999999972</v>
      </c>
      <c r="N86" s="61">
        <f t="shared" si="6"/>
        <v>263.89999999999964</v>
      </c>
      <c r="P86" s="123"/>
    </row>
    <row r="87" spans="1:16">
      <c r="A87" s="86" t="s">
        <v>339</v>
      </c>
      <c r="B87" s="87" t="s">
        <v>340</v>
      </c>
      <c r="C87" s="82" t="s">
        <v>357</v>
      </c>
      <c r="D87" s="83" t="s">
        <v>358</v>
      </c>
      <c r="E87" s="84" t="s">
        <v>1410</v>
      </c>
      <c r="F87" s="59" t="s">
        <v>332</v>
      </c>
      <c r="G87" s="60">
        <v>5</v>
      </c>
      <c r="H87" s="61">
        <v>291</v>
      </c>
      <c r="I87" s="61">
        <v>250.5</v>
      </c>
      <c r="J87" s="135">
        <v>249.84999999999997</v>
      </c>
      <c r="K87" s="61">
        <f t="shared" ref="K87:K150" si="7">J87-I87+J87</f>
        <v>249.19999999999993</v>
      </c>
      <c r="L87" s="61">
        <f t="shared" ref="L87:L150" si="8">+J87-I87+K87</f>
        <v>248.5499999999999</v>
      </c>
      <c r="M87" s="61">
        <f t="shared" ref="M87:M150" si="9">+J87-I87+L87</f>
        <v>247.89999999999986</v>
      </c>
      <c r="N87" s="61">
        <f t="shared" ref="N87:N150" si="10">+J87-I87+M87</f>
        <v>247.24999999999983</v>
      </c>
      <c r="P87" s="123"/>
    </row>
    <row r="88" spans="1:16">
      <c r="A88" s="86" t="s">
        <v>342</v>
      </c>
      <c r="B88" s="87" t="s">
        <v>343</v>
      </c>
      <c r="C88" s="82" t="s">
        <v>357</v>
      </c>
      <c r="D88" s="83" t="s">
        <v>358</v>
      </c>
      <c r="E88" s="84" t="s">
        <v>1411</v>
      </c>
      <c r="F88" s="59" t="s">
        <v>332</v>
      </c>
      <c r="G88" s="60">
        <v>5</v>
      </c>
      <c r="H88" s="61">
        <v>21.659999999999997</v>
      </c>
      <c r="I88" s="61">
        <v>23.75</v>
      </c>
      <c r="J88" s="135">
        <v>20</v>
      </c>
      <c r="K88" s="61">
        <f t="shared" si="7"/>
        <v>16.25</v>
      </c>
      <c r="L88" s="61">
        <f t="shared" si="8"/>
        <v>12.5</v>
      </c>
      <c r="M88" s="61">
        <f t="shared" si="9"/>
        <v>8.75</v>
      </c>
      <c r="N88" s="61">
        <f t="shared" si="10"/>
        <v>5</v>
      </c>
      <c r="P88" s="123"/>
    </row>
    <row r="89" spans="1:16">
      <c r="A89" s="85" t="s">
        <v>357</v>
      </c>
      <c r="B89" s="96" t="s">
        <v>359</v>
      </c>
      <c r="C89" s="82" t="s">
        <v>357</v>
      </c>
      <c r="D89" s="83" t="s">
        <v>358</v>
      </c>
      <c r="E89" s="84" t="s">
        <v>1412</v>
      </c>
      <c r="F89" s="97" t="s">
        <v>332</v>
      </c>
      <c r="G89" s="98">
        <v>5</v>
      </c>
      <c r="H89" s="95">
        <v>0</v>
      </c>
      <c r="I89" s="95">
        <v>0</v>
      </c>
      <c r="J89" s="138">
        <v>0</v>
      </c>
      <c r="K89" s="95">
        <f t="shared" si="7"/>
        <v>0</v>
      </c>
      <c r="L89" s="95">
        <f t="shared" si="8"/>
        <v>0</v>
      </c>
      <c r="M89" s="95">
        <f t="shared" si="9"/>
        <v>0</v>
      </c>
      <c r="N89" s="95">
        <f t="shared" si="10"/>
        <v>0</v>
      </c>
      <c r="P89" s="123"/>
    </row>
    <row r="90" spans="1:16">
      <c r="A90" s="46" t="s">
        <v>360</v>
      </c>
      <c r="B90" s="47" t="s">
        <v>361</v>
      </c>
      <c r="C90" s="48" t="s">
        <v>360</v>
      </c>
      <c r="D90" s="49" t="s">
        <v>361</v>
      </c>
      <c r="E90" s="50" t="s">
        <v>362</v>
      </c>
      <c r="F90" s="51" t="s">
        <v>300</v>
      </c>
      <c r="G90" s="52">
        <v>6</v>
      </c>
      <c r="H90" s="53">
        <v>0</v>
      </c>
      <c r="I90" s="53">
        <v>0</v>
      </c>
      <c r="J90" s="134">
        <v>0</v>
      </c>
      <c r="K90" s="53">
        <f t="shared" si="7"/>
        <v>0</v>
      </c>
      <c r="L90" s="53">
        <f t="shared" si="8"/>
        <v>0</v>
      </c>
      <c r="M90" s="53">
        <f t="shared" si="9"/>
        <v>0</v>
      </c>
      <c r="N90" s="53">
        <f t="shared" si="10"/>
        <v>0</v>
      </c>
      <c r="P90" s="123"/>
    </row>
    <row r="91" spans="1:16">
      <c r="A91" s="46" t="s">
        <v>363</v>
      </c>
      <c r="B91" s="47" t="s">
        <v>364</v>
      </c>
      <c r="C91" s="48" t="s">
        <v>363</v>
      </c>
      <c r="D91" s="49" t="s">
        <v>364</v>
      </c>
      <c r="E91" s="50" t="s">
        <v>365</v>
      </c>
      <c r="F91" s="51" t="s">
        <v>332</v>
      </c>
      <c r="G91" s="52">
        <v>6</v>
      </c>
      <c r="H91" s="53">
        <v>0</v>
      </c>
      <c r="I91" s="53">
        <v>0</v>
      </c>
      <c r="J91" s="134">
        <v>0</v>
      </c>
      <c r="K91" s="53">
        <f t="shared" si="7"/>
        <v>0</v>
      </c>
      <c r="L91" s="53">
        <f t="shared" si="8"/>
        <v>0</v>
      </c>
      <c r="M91" s="53">
        <f t="shared" si="9"/>
        <v>0</v>
      </c>
      <c r="N91" s="53">
        <f t="shared" si="10"/>
        <v>0</v>
      </c>
      <c r="P91" s="123"/>
    </row>
    <row r="92" spans="1:16">
      <c r="A92" s="46" t="s">
        <v>366</v>
      </c>
      <c r="B92" s="47" t="s">
        <v>367</v>
      </c>
      <c r="C92" s="48" t="s">
        <v>366</v>
      </c>
      <c r="D92" s="49" t="s">
        <v>367</v>
      </c>
      <c r="E92" s="50" t="s">
        <v>368</v>
      </c>
      <c r="F92" s="51" t="s">
        <v>332</v>
      </c>
      <c r="G92" s="52">
        <v>6</v>
      </c>
      <c r="H92" s="53">
        <v>0</v>
      </c>
      <c r="I92" s="53">
        <v>0</v>
      </c>
      <c r="J92" s="134">
        <v>0</v>
      </c>
      <c r="K92" s="53">
        <f t="shared" si="7"/>
        <v>0</v>
      </c>
      <c r="L92" s="53">
        <f t="shared" si="8"/>
        <v>0</v>
      </c>
      <c r="M92" s="53">
        <f t="shared" si="9"/>
        <v>0</v>
      </c>
      <c r="N92" s="53">
        <f t="shared" si="10"/>
        <v>0</v>
      </c>
      <c r="P92" s="123"/>
    </row>
    <row r="93" spans="1:16">
      <c r="A93" s="46" t="s">
        <v>369</v>
      </c>
      <c r="B93" s="47" t="s">
        <v>370</v>
      </c>
      <c r="C93" s="48" t="s">
        <v>369</v>
      </c>
      <c r="D93" s="49" t="s">
        <v>370</v>
      </c>
      <c r="E93" s="50" t="s">
        <v>371</v>
      </c>
      <c r="F93" s="51" t="s">
        <v>372</v>
      </c>
      <c r="G93" s="52">
        <v>6</v>
      </c>
      <c r="H93" s="53">
        <v>0</v>
      </c>
      <c r="I93" s="53">
        <v>0</v>
      </c>
      <c r="J93" s="134">
        <v>0</v>
      </c>
      <c r="K93" s="53">
        <f t="shared" si="7"/>
        <v>0</v>
      </c>
      <c r="L93" s="53">
        <f t="shared" si="8"/>
        <v>0</v>
      </c>
      <c r="M93" s="53">
        <f t="shared" si="9"/>
        <v>0</v>
      </c>
      <c r="N93" s="53">
        <f t="shared" si="10"/>
        <v>0</v>
      </c>
      <c r="P93" s="123"/>
    </row>
    <row r="94" spans="1:16">
      <c r="A94" s="46" t="s">
        <v>373</v>
      </c>
      <c r="B94" s="47" t="s">
        <v>374</v>
      </c>
      <c r="C94" s="48" t="s">
        <v>373</v>
      </c>
      <c r="D94" s="49" t="s">
        <v>374</v>
      </c>
      <c r="E94" s="50" t="s">
        <v>375</v>
      </c>
      <c r="F94" s="51" t="s">
        <v>332</v>
      </c>
      <c r="G94" s="52">
        <v>6</v>
      </c>
      <c r="H94" s="53">
        <v>0</v>
      </c>
      <c r="I94" s="53">
        <v>0</v>
      </c>
      <c r="J94" s="134">
        <v>0</v>
      </c>
      <c r="K94" s="53">
        <f t="shared" si="7"/>
        <v>0</v>
      </c>
      <c r="L94" s="53">
        <f t="shared" si="8"/>
        <v>0</v>
      </c>
      <c r="M94" s="53">
        <f t="shared" si="9"/>
        <v>0</v>
      </c>
      <c r="N94" s="53">
        <f t="shared" si="10"/>
        <v>0</v>
      </c>
      <c r="P94" s="123"/>
    </row>
    <row r="95" spans="1:16">
      <c r="A95" s="46" t="s">
        <v>376</v>
      </c>
      <c r="B95" s="47" t="s">
        <v>377</v>
      </c>
      <c r="C95" s="48" t="s">
        <v>376</v>
      </c>
      <c r="D95" s="49" t="s">
        <v>377</v>
      </c>
      <c r="E95" s="50" t="s">
        <v>378</v>
      </c>
      <c r="F95" s="51" t="s">
        <v>300</v>
      </c>
      <c r="G95" s="52">
        <v>6</v>
      </c>
      <c r="H95" s="53">
        <v>0</v>
      </c>
      <c r="I95" s="53">
        <v>0</v>
      </c>
      <c r="J95" s="134">
        <v>0</v>
      </c>
      <c r="K95" s="53">
        <f t="shared" si="7"/>
        <v>0</v>
      </c>
      <c r="L95" s="53">
        <f t="shared" si="8"/>
        <v>0</v>
      </c>
      <c r="M95" s="53">
        <f t="shared" si="9"/>
        <v>0</v>
      </c>
      <c r="N95" s="53">
        <f t="shared" si="10"/>
        <v>0</v>
      </c>
      <c r="P95" s="123"/>
    </row>
    <row r="96" spans="1:16">
      <c r="A96" s="46" t="s">
        <v>379</v>
      </c>
      <c r="B96" s="47" t="s">
        <v>380</v>
      </c>
      <c r="C96" s="48" t="s">
        <v>379</v>
      </c>
      <c r="D96" s="49" t="s">
        <v>380</v>
      </c>
      <c r="E96" s="50" t="s">
        <v>381</v>
      </c>
      <c r="F96" s="51" t="s">
        <v>300</v>
      </c>
      <c r="G96" s="52">
        <v>6</v>
      </c>
      <c r="H96" s="53">
        <v>0</v>
      </c>
      <c r="I96" s="53">
        <v>0</v>
      </c>
      <c r="J96" s="134">
        <v>0</v>
      </c>
      <c r="K96" s="53">
        <f t="shared" si="7"/>
        <v>0</v>
      </c>
      <c r="L96" s="53">
        <f t="shared" si="8"/>
        <v>0</v>
      </c>
      <c r="M96" s="53">
        <f t="shared" si="9"/>
        <v>0</v>
      </c>
      <c r="N96" s="53">
        <f t="shared" si="10"/>
        <v>0</v>
      </c>
      <c r="P96" s="123"/>
    </row>
    <row r="97" spans="1:16">
      <c r="A97" s="46" t="s">
        <v>382</v>
      </c>
      <c r="B97" s="47" t="s">
        <v>383</v>
      </c>
      <c r="C97" s="48" t="s">
        <v>382</v>
      </c>
      <c r="D97" s="49" t="s">
        <v>383</v>
      </c>
      <c r="E97" s="50" t="s">
        <v>384</v>
      </c>
      <c r="F97" s="51" t="s">
        <v>332</v>
      </c>
      <c r="G97" s="52">
        <v>6</v>
      </c>
      <c r="H97" s="53">
        <v>0</v>
      </c>
      <c r="I97" s="53">
        <v>0</v>
      </c>
      <c r="J97" s="134">
        <v>0</v>
      </c>
      <c r="K97" s="53">
        <f t="shared" si="7"/>
        <v>0</v>
      </c>
      <c r="L97" s="53">
        <f t="shared" si="8"/>
        <v>0</v>
      </c>
      <c r="M97" s="53">
        <f t="shared" si="9"/>
        <v>0</v>
      </c>
      <c r="N97" s="53">
        <f t="shared" si="10"/>
        <v>0</v>
      </c>
      <c r="P97" s="123"/>
    </row>
    <row r="98" spans="1:16">
      <c r="A98" s="46" t="s">
        <v>385</v>
      </c>
      <c r="B98" s="47" t="s">
        <v>386</v>
      </c>
      <c r="C98" s="48" t="s">
        <v>385</v>
      </c>
      <c r="D98" s="49" t="s">
        <v>386</v>
      </c>
      <c r="E98" s="50" t="s">
        <v>387</v>
      </c>
      <c r="F98" s="51" t="s">
        <v>332</v>
      </c>
      <c r="G98" s="52">
        <v>6</v>
      </c>
      <c r="H98" s="53">
        <v>0</v>
      </c>
      <c r="I98" s="53">
        <v>0</v>
      </c>
      <c r="J98" s="134">
        <v>0</v>
      </c>
      <c r="K98" s="53">
        <f t="shared" si="7"/>
        <v>0</v>
      </c>
      <c r="L98" s="53">
        <f t="shared" si="8"/>
        <v>0</v>
      </c>
      <c r="M98" s="53">
        <f t="shared" si="9"/>
        <v>0</v>
      </c>
      <c r="N98" s="53">
        <f t="shared" si="10"/>
        <v>0</v>
      </c>
      <c r="P98" s="123"/>
    </row>
    <row r="99" spans="1:16">
      <c r="A99" s="46" t="s">
        <v>388</v>
      </c>
      <c r="B99" s="47" t="s">
        <v>389</v>
      </c>
      <c r="C99" s="48" t="s">
        <v>388</v>
      </c>
      <c r="D99" s="49" t="s">
        <v>389</v>
      </c>
      <c r="E99" s="50" t="s">
        <v>390</v>
      </c>
      <c r="F99" s="51" t="s">
        <v>332</v>
      </c>
      <c r="G99" s="52">
        <v>6</v>
      </c>
      <c r="H99" s="53">
        <v>0</v>
      </c>
      <c r="I99" s="53">
        <v>0</v>
      </c>
      <c r="J99" s="134">
        <v>0</v>
      </c>
      <c r="K99" s="53">
        <f t="shared" si="7"/>
        <v>0</v>
      </c>
      <c r="L99" s="53">
        <f t="shared" si="8"/>
        <v>0</v>
      </c>
      <c r="M99" s="53">
        <f t="shared" si="9"/>
        <v>0</v>
      </c>
      <c r="N99" s="53">
        <f t="shared" si="10"/>
        <v>0</v>
      </c>
      <c r="P99" s="123"/>
    </row>
    <row r="100" spans="1:16">
      <c r="A100" s="46" t="s">
        <v>391</v>
      </c>
      <c r="B100" s="47" t="s">
        <v>392</v>
      </c>
      <c r="C100" s="48" t="s">
        <v>391</v>
      </c>
      <c r="D100" s="49" t="s">
        <v>392</v>
      </c>
      <c r="E100" s="50" t="s">
        <v>393</v>
      </c>
      <c r="F100" s="51" t="s">
        <v>394</v>
      </c>
      <c r="G100" s="52">
        <v>6</v>
      </c>
      <c r="H100" s="53">
        <v>0</v>
      </c>
      <c r="I100" s="53">
        <v>0</v>
      </c>
      <c r="J100" s="134">
        <v>0</v>
      </c>
      <c r="K100" s="53">
        <f t="shared" si="7"/>
        <v>0</v>
      </c>
      <c r="L100" s="53">
        <f t="shared" si="8"/>
        <v>0</v>
      </c>
      <c r="M100" s="53">
        <f t="shared" si="9"/>
        <v>0</v>
      </c>
      <c r="N100" s="53">
        <f t="shared" si="10"/>
        <v>0</v>
      </c>
      <c r="P100" s="123"/>
    </row>
    <row r="101" spans="1:16">
      <c r="A101" s="46" t="s">
        <v>395</v>
      </c>
      <c r="B101" s="47" t="s">
        <v>396</v>
      </c>
      <c r="C101" s="48" t="s">
        <v>395</v>
      </c>
      <c r="D101" s="49" t="s">
        <v>396</v>
      </c>
      <c r="E101" s="50" t="s">
        <v>397</v>
      </c>
      <c r="F101" s="51" t="s">
        <v>332</v>
      </c>
      <c r="G101" s="52">
        <v>6</v>
      </c>
      <c r="H101" s="53">
        <v>163.69999999999999</v>
      </c>
      <c r="I101" s="53">
        <v>191.95</v>
      </c>
      <c r="J101" s="134">
        <v>192.2</v>
      </c>
      <c r="K101" s="53">
        <f t="shared" si="7"/>
        <v>192.45</v>
      </c>
      <c r="L101" s="53">
        <f t="shared" si="8"/>
        <v>192.7</v>
      </c>
      <c r="M101" s="53">
        <f t="shared" si="9"/>
        <v>192.95</v>
      </c>
      <c r="N101" s="53">
        <f t="shared" si="10"/>
        <v>193.2</v>
      </c>
      <c r="P101" s="123"/>
    </row>
    <row r="102" spans="1:16">
      <c r="A102" s="54" t="s">
        <v>360</v>
      </c>
      <c r="B102" s="55" t="s">
        <v>361</v>
      </c>
      <c r="C102" s="56" t="s">
        <v>398</v>
      </c>
      <c r="D102" s="57" t="s">
        <v>399</v>
      </c>
      <c r="E102" s="58" t="s">
        <v>400</v>
      </c>
      <c r="F102" s="59" t="s">
        <v>300</v>
      </c>
      <c r="G102" s="60">
        <v>6</v>
      </c>
      <c r="H102" s="61">
        <v>190.05</v>
      </c>
      <c r="I102" s="61">
        <v>182.45</v>
      </c>
      <c r="J102" s="135">
        <v>177.9</v>
      </c>
      <c r="K102" s="61">
        <f t="shared" si="7"/>
        <v>173.35000000000002</v>
      </c>
      <c r="L102" s="61">
        <f t="shared" si="8"/>
        <v>168.80000000000004</v>
      </c>
      <c r="M102" s="61">
        <f t="shared" si="9"/>
        <v>164.25000000000006</v>
      </c>
      <c r="N102" s="61">
        <f t="shared" si="10"/>
        <v>159.70000000000007</v>
      </c>
      <c r="P102" s="123"/>
    </row>
    <row r="103" spans="1:16">
      <c r="A103" s="54" t="s">
        <v>363</v>
      </c>
      <c r="B103" s="55" t="s">
        <v>364</v>
      </c>
      <c r="C103" s="56" t="s">
        <v>398</v>
      </c>
      <c r="D103" s="57" t="s">
        <v>399</v>
      </c>
      <c r="E103" s="58" t="s">
        <v>401</v>
      </c>
      <c r="F103" s="59" t="s">
        <v>332</v>
      </c>
      <c r="G103" s="60">
        <v>6</v>
      </c>
      <c r="H103" s="61">
        <v>302.39999999999998</v>
      </c>
      <c r="I103" s="61">
        <v>309.3</v>
      </c>
      <c r="J103" s="135">
        <v>301.2</v>
      </c>
      <c r="K103" s="61">
        <f t="shared" si="7"/>
        <v>293.09999999999997</v>
      </c>
      <c r="L103" s="61">
        <f t="shared" si="8"/>
        <v>284.99999999999994</v>
      </c>
      <c r="M103" s="61">
        <f t="shared" si="9"/>
        <v>276.89999999999992</v>
      </c>
      <c r="N103" s="61">
        <f t="shared" si="10"/>
        <v>268.7999999999999</v>
      </c>
      <c r="P103" s="123"/>
    </row>
    <row r="104" spans="1:16">
      <c r="A104" s="54" t="s">
        <v>366</v>
      </c>
      <c r="B104" s="55" t="s">
        <v>367</v>
      </c>
      <c r="C104" s="56" t="s">
        <v>398</v>
      </c>
      <c r="D104" s="57" t="s">
        <v>399</v>
      </c>
      <c r="E104" s="58" t="s">
        <v>402</v>
      </c>
      <c r="F104" s="59" t="s">
        <v>332</v>
      </c>
      <c r="G104" s="60">
        <v>6</v>
      </c>
      <c r="H104" s="99">
        <v>20</v>
      </c>
      <c r="I104" s="99">
        <v>20</v>
      </c>
      <c r="J104" s="139">
        <v>25</v>
      </c>
      <c r="K104" s="99">
        <f t="shared" si="7"/>
        <v>30</v>
      </c>
      <c r="L104" s="99">
        <f t="shared" si="8"/>
        <v>35</v>
      </c>
      <c r="M104" s="99">
        <f t="shared" si="9"/>
        <v>40</v>
      </c>
      <c r="N104" s="99">
        <f t="shared" si="10"/>
        <v>45</v>
      </c>
      <c r="P104" s="123"/>
    </row>
    <row r="105" spans="1:16">
      <c r="A105" s="54" t="s">
        <v>369</v>
      </c>
      <c r="B105" s="55" t="s">
        <v>370</v>
      </c>
      <c r="C105" s="56" t="s">
        <v>398</v>
      </c>
      <c r="D105" s="57" t="s">
        <v>399</v>
      </c>
      <c r="E105" s="58" t="s">
        <v>403</v>
      </c>
      <c r="F105" s="59" t="s">
        <v>372</v>
      </c>
      <c r="G105" s="60">
        <v>6</v>
      </c>
      <c r="H105" s="61">
        <v>316</v>
      </c>
      <c r="I105" s="61">
        <v>324.96999999999997</v>
      </c>
      <c r="J105" s="135">
        <v>311</v>
      </c>
      <c r="K105" s="61">
        <f t="shared" si="7"/>
        <v>297.03000000000003</v>
      </c>
      <c r="L105" s="61">
        <f t="shared" si="8"/>
        <v>283.06000000000006</v>
      </c>
      <c r="M105" s="61">
        <f t="shared" si="9"/>
        <v>269.09000000000009</v>
      </c>
      <c r="N105" s="61">
        <f t="shared" si="10"/>
        <v>255.12000000000012</v>
      </c>
      <c r="P105" s="123"/>
    </row>
    <row r="106" spans="1:16">
      <c r="A106" s="54" t="s">
        <v>373</v>
      </c>
      <c r="B106" s="55" t="s">
        <v>374</v>
      </c>
      <c r="C106" s="56" t="s">
        <v>398</v>
      </c>
      <c r="D106" s="57" t="s">
        <v>399</v>
      </c>
      <c r="E106" s="58" t="s">
        <v>404</v>
      </c>
      <c r="F106" s="59" t="s">
        <v>332</v>
      </c>
      <c r="G106" s="60">
        <v>6</v>
      </c>
      <c r="H106" s="61">
        <v>630.71</v>
      </c>
      <c r="I106" s="61">
        <v>613.70000000000005</v>
      </c>
      <c r="J106" s="135">
        <v>609.87</v>
      </c>
      <c r="K106" s="61">
        <f t="shared" si="7"/>
        <v>606.04</v>
      </c>
      <c r="L106" s="61">
        <f t="shared" si="8"/>
        <v>602.20999999999992</v>
      </c>
      <c r="M106" s="61">
        <f t="shared" si="9"/>
        <v>598.37999999999988</v>
      </c>
      <c r="N106" s="61">
        <f t="shared" si="10"/>
        <v>594.54999999999984</v>
      </c>
      <c r="P106" s="123"/>
    </row>
    <row r="107" spans="1:16">
      <c r="A107" s="54" t="s">
        <v>376</v>
      </c>
      <c r="B107" s="55" t="s">
        <v>377</v>
      </c>
      <c r="C107" s="56" t="s">
        <v>398</v>
      </c>
      <c r="D107" s="57" t="s">
        <v>399</v>
      </c>
      <c r="E107" s="58" t="s">
        <v>405</v>
      </c>
      <c r="F107" s="59" t="s">
        <v>300</v>
      </c>
      <c r="G107" s="60">
        <v>6</v>
      </c>
      <c r="H107" s="61">
        <v>26.58</v>
      </c>
      <c r="I107" s="61">
        <v>28</v>
      </c>
      <c r="J107" s="135">
        <v>28.72</v>
      </c>
      <c r="K107" s="61">
        <f t="shared" si="7"/>
        <v>29.439999999999998</v>
      </c>
      <c r="L107" s="61">
        <f t="shared" si="8"/>
        <v>30.159999999999997</v>
      </c>
      <c r="M107" s="61">
        <f t="shared" si="9"/>
        <v>30.879999999999995</v>
      </c>
      <c r="N107" s="61">
        <f t="shared" si="10"/>
        <v>31.599999999999994</v>
      </c>
      <c r="P107" s="123"/>
    </row>
    <row r="108" spans="1:16">
      <c r="A108" s="54" t="s">
        <v>382</v>
      </c>
      <c r="B108" s="55" t="s">
        <v>383</v>
      </c>
      <c r="C108" s="56" t="s">
        <v>398</v>
      </c>
      <c r="D108" s="57" t="s">
        <v>399</v>
      </c>
      <c r="E108" s="58" t="s">
        <v>406</v>
      </c>
      <c r="F108" s="59" t="s">
        <v>332</v>
      </c>
      <c r="G108" s="60">
        <v>6</v>
      </c>
      <c r="H108" s="61">
        <v>67.099999999999994</v>
      </c>
      <c r="I108" s="61">
        <v>67.75</v>
      </c>
      <c r="J108" s="135">
        <v>62</v>
      </c>
      <c r="K108" s="61">
        <f t="shared" si="7"/>
        <v>56.25</v>
      </c>
      <c r="L108" s="61">
        <f t="shared" si="8"/>
        <v>50.5</v>
      </c>
      <c r="M108" s="61">
        <f t="shared" si="9"/>
        <v>44.75</v>
      </c>
      <c r="N108" s="61">
        <f t="shared" si="10"/>
        <v>39</v>
      </c>
      <c r="P108" s="123"/>
    </row>
    <row r="109" spans="1:16">
      <c r="A109" s="54" t="s">
        <v>388</v>
      </c>
      <c r="B109" s="55" t="s">
        <v>389</v>
      </c>
      <c r="C109" s="56" t="s">
        <v>398</v>
      </c>
      <c r="D109" s="57" t="s">
        <v>399</v>
      </c>
      <c r="E109" s="58" t="s">
        <v>407</v>
      </c>
      <c r="F109" s="59" t="s">
        <v>332</v>
      </c>
      <c r="G109" s="60">
        <v>6</v>
      </c>
      <c r="H109" s="61">
        <v>163.18</v>
      </c>
      <c r="I109" s="61">
        <v>163.76999999999998</v>
      </c>
      <c r="J109" s="135">
        <v>154.15</v>
      </c>
      <c r="K109" s="61">
        <f t="shared" si="7"/>
        <v>144.53000000000003</v>
      </c>
      <c r="L109" s="61">
        <f t="shared" si="8"/>
        <v>134.91000000000005</v>
      </c>
      <c r="M109" s="61">
        <f t="shared" si="9"/>
        <v>125.29000000000008</v>
      </c>
      <c r="N109" s="61">
        <f t="shared" si="10"/>
        <v>115.6700000000001</v>
      </c>
      <c r="P109" s="123"/>
    </row>
    <row r="110" spans="1:16">
      <c r="A110" s="54" t="s">
        <v>391</v>
      </c>
      <c r="B110" s="55" t="s">
        <v>392</v>
      </c>
      <c r="C110" s="56" t="s">
        <v>398</v>
      </c>
      <c r="D110" s="57" t="s">
        <v>399</v>
      </c>
      <c r="E110" s="58" t="s">
        <v>408</v>
      </c>
      <c r="F110" s="59" t="s">
        <v>394</v>
      </c>
      <c r="G110" s="60">
        <v>6</v>
      </c>
      <c r="H110" s="61">
        <v>69.3</v>
      </c>
      <c r="I110" s="61">
        <v>65.180000000000007</v>
      </c>
      <c r="J110" s="135">
        <v>70.95</v>
      </c>
      <c r="K110" s="61">
        <f t="shared" si="7"/>
        <v>76.72</v>
      </c>
      <c r="L110" s="61">
        <f t="shared" si="8"/>
        <v>82.49</v>
      </c>
      <c r="M110" s="61">
        <f t="shared" si="9"/>
        <v>88.259999999999991</v>
      </c>
      <c r="N110" s="61">
        <f t="shared" si="10"/>
        <v>94.029999999999987</v>
      </c>
      <c r="P110" s="123"/>
    </row>
    <row r="111" spans="1:16">
      <c r="A111" s="62" t="s">
        <v>398</v>
      </c>
      <c r="B111" s="63" t="s">
        <v>399</v>
      </c>
      <c r="C111" s="64" t="s">
        <v>398</v>
      </c>
      <c r="D111" s="65" t="s">
        <v>409</v>
      </c>
      <c r="E111" s="66" t="s">
        <v>410</v>
      </c>
      <c r="F111" s="67" t="s">
        <v>332</v>
      </c>
      <c r="G111" s="68">
        <v>6</v>
      </c>
      <c r="H111" s="61">
        <v>0</v>
      </c>
      <c r="I111" s="61">
        <v>0</v>
      </c>
      <c r="J111" s="135">
        <v>0</v>
      </c>
      <c r="K111" s="61">
        <f t="shared" si="7"/>
        <v>0</v>
      </c>
      <c r="L111" s="61">
        <f t="shared" si="8"/>
        <v>0</v>
      </c>
      <c r="M111" s="61">
        <f t="shared" si="9"/>
        <v>0</v>
      </c>
      <c r="N111" s="61">
        <f t="shared" si="10"/>
        <v>0</v>
      </c>
      <c r="P111" s="123"/>
    </row>
    <row r="112" spans="1:16">
      <c r="A112" s="54" t="s">
        <v>379</v>
      </c>
      <c r="B112" s="55" t="s">
        <v>380</v>
      </c>
      <c r="C112" s="56" t="s">
        <v>411</v>
      </c>
      <c r="D112" s="57" t="s">
        <v>412</v>
      </c>
      <c r="E112" s="58" t="s">
        <v>413</v>
      </c>
      <c r="F112" s="59" t="s">
        <v>300</v>
      </c>
      <c r="G112" s="60">
        <v>6</v>
      </c>
      <c r="H112" s="61">
        <v>267.75</v>
      </c>
      <c r="I112" s="61">
        <v>246.65</v>
      </c>
      <c r="J112" s="135">
        <v>248.63</v>
      </c>
      <c r="K112" s="61">
        <f t="shared" si="7"/>
        <v>250.60999999999999</v>
      </c>
      <c r="L112" s="61">
        <f t="shared" si="8"/>
        <v>252.58999999999997</v>
      </c>
      <c r="M112" s="61">
        <f t="shared" si="9"/>
        <v>254.56999999999996</v>
      </c>
      <c r="N112" s="61">
        <f t="shared" si="10"/>
        <v>256.54999999999995</v>
      </c>
      <c r="P112" s="123"/>
    </row>
    <row r="113" spans="1:16">
      <c r="A113" s="54" t="s">
        <v>385</v>
      </c>
      <c r="B113" s="55" t="s">
        <v>386</v>
      </c>
      <c r="C113" s="56" t="s">
        <v>411</v>
      </c>
      <c r="D113" s="57" t="s">
        <v>412</v>
      </c>
      <c r="E113" s="58" t="s">
        <v>414</v>
      </c>
      <c r="F113" s="59" t="s">
        <v>332</v>
      </c>
      <c r="G113" s="60">
        <v>6</v>
      </c>
      <c r="H113" s="61">
        <v>90.2</v>
      </c>
      <c r="I113" s="61">
        <v>76.13</v>
      </c>
      <c r="J113" s="135">
        <v>73.900000000000006</v>
      </c>
      <c r="K113" s="61">
        <f t="shared" si="7"/>
        <v>71.670000000000016</v>
      </c>
      <c r="L113" s="61">
        <f t="shared" si="8"/>
        <v>69.440000000000026</v>
      </c>
      <c r="M113" s="61">
        <f t="shared" si="9"/>
        <v>67.210000000000036</v>
      </c>
      <c r="N113" s="61">
        <f t="shared" si="10"/>
        <v>64.980000000000047</v>
      </c>
      <c r="P113" s="123"/>
    </row>
    <row r="114" spans="1:16">
      <c r="A114" s="62" t="s">
        <v>411</v>
      </c>
      <c r="B114" s="63" t="s">
        <v>412</v>
      </c>
      <c r="C114" s="64" t="s">
        <v>411</v>
      </c>
      <c r="D114" s="65" t="s">
        <v>412</v>
      </c>
      <c r="E114" s="66" t="s">
        <v>415</v>
      </c>
      <c r="F114" s="67" t="s">
        <v>300</v>
      </c>
      <c r="G114" s="68">
        <v>6</v>
      </c>
      <c r="H114" s="69">
        <v>0</v>
      </c>
      <c r="I114" s="69">
        <v>0</v>
      </c>
      <c r="J114" s="136">
        <v>0</v>
      </c>
      <c r="K114" s="69">
        <f t="shared" si="7"/>
        <v>0</v>
      </c>
      <c r="L114" s="69">
        <f t="shared" si="8"/>
        <v>0</v>
      </c>
      <c r="M114" s="69">
        <f t="shared" si="9"/>
        <v>0</v>
      </c>
      <c r="N114" s="69">
        <f t="shared" si="10"/>
        <v>0</v>
      </c>
      <c r="P114" s="123"/>
    </row>
    <row r="115" spans="1:16">
      <c r="A115" s="46" t="s">
        <v>12</v>
      </c>
      <c r="B115" s="47" t="s">
        <v>13</v>
      </c>
      <c r="C115" s="48" t="s">
        <v>12</v>
      </c>
      <c r="D115" s="49" t="s">
        <v>13</v>
      </c>
      <c r="E115" s="50" t="s">
        <v>416</v>
      </c>
      <c r="F115" s="51" t="s">
        <v>417</v>
      </c>
      <c r="G115" s="52">
        <v>7</v>
      </c>
      <c r="H115" s="53">
        <v>2308.79</v>
      </c>
      <c r="I115" s="53">
        <v>2294.14</v>
      </c>
      <c r="J115" s="134">
        <v>2309.0700000000006</v>
      </c>
      <c r="K115" s="53">
        <f t="shared" si="7"/>
        <v>2324.0000000000014</v>
      </c>
      <c r="L115" s="53">
        <f t="shared" si="8"/>
        <v>2338.9300000000021</v>
      </c>
      <c r="M115" s="53">
        <f t="shared" si="9"/>
        <v>2353.8600000000029</v>
      </c>
      <c r="N115" s="53">
        <f t="shared" si="10"/>
        <v>2368.7900000000036</v>
      </c>
      <c r="P115" s="123"/>
    </row>
    <row r="116" spans="1:16">
      <c r="A116" s="46" t="s">
        <v>418</v>
      </c>
      <c r="B116" s="47" t="s">
        <v>419</v>
      </c>
      <c r="C116" s="48" t="s">
        <v>418</v>
      </c>
      <c r="D116" s="49" t="s">
        <v>419</v>
      </c>
      <c r="E116" s="50" t="s">
        <v>420</v>
      </c>
      <c r="F116" s="51" t="s">
        <v>421</v>
      </c>
      <c r="G116" s="52">
        <v>9</v>
      </c>
      <c r="H116" s="53">
        <v>0</v>
      </c>
      <c r="I116" s="53">
        <v>0</v>
      </c>
      <c r="J116" s="134">
        <v>0</v>
      </c>
      <c r="K116" s="53">
        <f t="shared" si="7"/>
        <v>0</v>
      </c>
      <c r="L116" s="53">
        <f t="shared" si="8"/>
        <v>0</v>
      </c>
      <c r="M116" s="53">
        <f t="shared" si="9"/>
        <v>0</v>
      </c>
      <c r="N116" s="53">
        <f t="shared" si="10"/>
        <v>0</v>
      </c>
      <c r="P116" s="123"/>
    </row>
    <row r="117" spans="1:16">
      <c r="A117" s="46" t="s">
        <v>422</v>
      </c>
      <c r="B117" s="47" t="s">
        <v>423</v>
      </c>
      <c r="C117" s="48" t="s">
        <v>422</v>
      </c>
      <c r="D117" s="49" t="s">
        <v>423</v>
      </c>
      <c r="E117" s="50" t="s">
        <v>424</v>
      </c>
      <c r="F117" s="51" t="s">
        <v>425</v>
      </c>
      <c r="G117" s="100">
        <v>9</v>
      </c>
      <c r="H117" s="53">
        <v>169.82999999999998</v>
      </c>
      <c r="I117" s="53">
        <v>169.92999999999998</v>
      </c>
      <c r="J117" s="134">
        <v>166.75</v>
      </c>
      <c r="K117" s="53">
        <f t="shared" si="7"/>
        <v>163.57000000000002</v>
      </c>
      <c r="L117" s="53">
        <f t="shared" si="8"/>
        <v>160.39000000000004</v>
      </c>
      <c r="M117" s="53">
        <f t="shared" si="9"/>
        <v>157.21000000000006</v>
      </c>
      <c r="N117" s="53">
        <f t="shared" si="10"/>
        <v>154.03000000000009</v>
      </c>
      <c r="P117" s="123"/>
    </row>
    <row r="118" spans="1:16">
      <c r="A118" s="46" t="s">
        <v>426</v>
      </c>
      <c r="B118" s="47" t="s">
        <v>427</v>
      </c>
      <c r="C118" s="48" t="s">
        <v>426</v>
      </c>
      <c r="D118" s="49" t="s">
        <v>427</v>
      </c>
      <c r="E118" s="50" t="s">
        <v>428</v>
      </c>
      <c r="F118" s="51" t="s">
        <v>421</v>
      </c>
      <c r="G118" s="52">
        <v>9</v>
      </c>
      <c r="H118" s="53">
        <v>336.03</v>
      </c>
      <c r="I118" s="53">
        <v>329.53</v>
      </c>
      <c r="J118" s="134">
        <v>319.8</v>
      </c>
      <c r="K118" s="53">
        <f t="shared" si="7"/>
        <v>310.07000000000005</v>
      </c>
      <c r="L118" s="53">
        <f t="shared" si="8"/>
        <v>300.34000000000009</v>
      </c>
      <c r="M118" s="53">
        <f t="shared" si="9"/>
        <v>290.61000000000013</v>
      </c>
      <c r="N118" s="53">
        <f t="shared" si="10"/>
        <v>280.88000000000017</v>
      </c>
      <c r="P118" s="123"/>
    </row>
    <row r="119" spans="1:16">
      <c r="A119" s="46" t="s">
        <v>429</v>
      </c>
      <c r="B119" s="47" t="s">
        <v>430</v>
      </c>
      <c r="C119" s="72" t="s">
        <v>429</v>
      </c>
      <c r="D119" s="49" t="s">
        <v>430</v>
      </c>
      <c r="E119" s="73" t="s">
        <v>431</v>
      </c>
      <c r="F119" s="51" t="s">
        <v>425</v>
      </c>
      <c r="G119" s="100">
        <v>9</v>
      </c>
      <c r="H119" s="53">
        <v>0</v>
      </c>
      <c r="I119" s="53">
        <v>0</v>
      </c>
      <c r="J119" s="134">
        <v>0</v>
      </c>
      <c r="K119" s="53">
        <f t="shared" si="7"/>
        <v>0</v>
      </c>
      <c r="L119" s="53">
        <f t="shared" si="8"/>
        <v>0</v>
      </c>
      <c r="M119" s="53">
        <f t="shared" si="9"/>
        <v>0</v>
      </c>
      <c r="N119" s="53">
        <f t="shared" si="10"/>
        <v>0</v>
      </c>
      <c r="P119" s="123"/>
    </row>
    <row r="120" spans="1:16">
      <c r="A120" s="46" t="s">
        <v>432</v>
      </c>
      <c r="B120" s="47" t="s">
        <v>433</v>
      </c>
      <c r="C120" s="48" t="s">
        <v>432</v>
      </c>
      <c r="D120" s="49" t="s">
        <v>433</v>
      </c>
      <c r="E120" s="50" t="s">
        <v>434</v>
      </c>
      <c r="F120" s="51" t="s">
        <v>421</v>
      </c>
      <c r="G120" s="52">
        <v>9</v>
      </c>
      <c r="H120" s="53">
        <v>102</v>
      </c>
      <c r="I120" s="53">
        <v>101</v>
      </c>
      <c r="J120" s="134">
        <v>107</v>
      </c>
      <c r="K120" s="53">
        <f t="shared" si="7"/>
        <v>113</v>
      </c>
      <c r="L120" s="53">
        <f t="shared" si="8"/>
        <v>119</v>
      </c>
      <c r="M120" s="53">
        <f t="shared" si="9"/>
        <v>125</v>
      </c>
      <c r="N120" s="53">
        <f t="shared" si="10"/>
        <v>131</v>
      </c>
      <c r="P120" s="123"/>
    </row>
    <row r="121" spans="1:16">
      <c r="A121" s="46" t="s">
        <v>435</v>
      </c>
      <c r="B121" s="47" t="s">
        <v>436</v>
      </c>
      <c r="C121" s="72" t="s">
        <v>435</v>
      </c>
      <c r="D121" s="49" t="s">
        <v>436</v>
      </c>
      <c r="E121" s="73" t="s">
        <v>437</v>
      </c>
      <c r="F121" s="51" t="s">
        <v>425</v>
      </c>
      <c r="G121" s="100">
        <v>9</v>
      </c>
      <c r="H121" s="53">
        <v>0</v>
      </c>
      <c r="I121" s="53">
        <v>0</v>
      </c>
      <c r="J121" s="134">
        <v>0</v>
      </c>
      <c r="K121" s="53">
        <f t="shared" si="7"/>
        <v>0</v>
      </c>
      <c r="L121" s="53">
        <f t="shared" si="8"/>
        <v>0</v>
      </c>
      <c r="M121" s="53">
        <f t="shared" si="9"/>
        <v>0</v>
      </c>
      <c r="N121" s="53">
        <f t="shared" si="10"/>
        <v>0</v>
      </c>
      <c r="P121" s="123"/>
    </row>
    <row r="122" spans="1:16">
      <c r="A122" s="46" t="s">
        <v>438</v>
      </c>
      <c r="B122" s="47" t="s">
        <v>439</v>
      </c>
      <c r="C122" s="48" t="s">
        <v>438</v>
      </c>
      <c r="D122" s="49" t="s">
        <v>439</v>
      </c>
      <c r="E122" s="50" t="s">
        <v>440</v>
      </c>
      <c r="F122" s="51" t="s">
        <v>421</v>
      </c>
      <c r="G122" s="52">
        <v>9</v>
      </c>
      <c r="H122" s="53">
        <v>0</v>
      </c>
      <c r="I122" s="53">
        <v>0</v>
      </c>
      <c r="J122" s="134">
        <v>0</v>
      </c>
      <c r="K122" s="53">
        <f t="shared" si="7"/>
        <v>0</v>
      </c>
      <c r="L122" s="53">
        <f t="shared" si="8"/>
        <v>0</v>
      </c>
      <c r="M122" s="53">
        <f t="shared" si="9"/>
        <v>0</v>
      </c>
      <c r="N122" s="53">
        <f t="shared" si="10"/>
        <v>0</v>
      </c>
      <c r="P122" s="123"/>
    </row>
    <row r="123" spans="1:16">
      <c r="A123" s="46" t="s">
        <v>441</v>
      </c>
      <c r="B123" s="47" t="s">
        <v>442</v>
      </c>
      <c r="C123" s="48" t="s">
        <v>441</v>
      </c>
      <c r="D123" s="49" t="s">
        <v>442</v>
      </c>
      <c r="E123" s="50" t="s">
        <v>443</v>
      </c>
      <c r="F123" s="51" t="s">
        <v>421</v>
      </c>
      <c r="G123" s="52">
        <v>9</v>
      </c>
      <c r="H123" s="53">
        <v>0</v>
      </c>
      <c r="I123" s="53">
        <v>0</v>
      </c>
      <c r="J123" s="134">
        <v>0</v>
      </c>
      <c r="K123" s="53">
        <f t="shared" si="7"/>
        <v>0</v>
      </c>
      <c r="L123" s="53">
        <f t="shared" si="8"/>
        <v>0</v>
      </c>
      <c r="M123" s="53">
        <f t="shared" si="9"/>
        <v>0</v>
      </c>
      <c r="N123" s="53">
        <f t="shared" si="10"/>
        <v>0</v>
      </c>
      <c r="P123" s="123"/>
    </row>
    <row r="124" spans="1:16">
      <c r="A124" s="86" t="s">
        <v>429</v>
      </c>
      <c r="B124" s="87" t="s">
        <v>430</v>
      </c>
      <c r="C124" s="56" t="s">
        <v>444</v>
      </c>
      <c r="D124" s="57" t="s">
        <v>445</v>
      </c>
      <c r="E124" s="58" t="s">
        <v>446</v>
      </c>
      <c r="F124" s="59" t="s">
        <v>425</v>
      </c>
      <c r="G124" s="100">
        <v>9</v>
      </c>
      <c r="H124" s="61">
        <v>190</v>
      </c>
      <c r="I124" s="61">
        <v>180.6</v>
      </c>
      <c r="J124" s="135">
        <v>180.4</v>
      </c>
      <c r="K124" s="61">
        <f t="shared" si="7"/>
        <v>180.20000000000002</v>
      </c>
      <c r="L124" s="61">
        <f t="shared" si="8"/>
        <v>180.00000000000003</v>
      </c>
      <c r="M124" s="61">
        <f t="shared" si="9"/>
        <v>179.80000000000004</v>
      </c>
      <c r="N124" s="61">
        <f t="shared" si="10"/>
        <v>179.60000000000005</v>
      </c>
      <c r="P124" s="123"/>
    </row>
    <row r="125" spans="1:16">
      <c r="A125" s="86" t="s">
        <v>435</v>
      </c>
      <c r="B125" s="87" t="s">
        <v>436</v>
      </c>
      <c r="C125" s="56" t="s">
        <v>444</v>
      </c>
      <c r="D125" s="57" t="s">
        <v>445</v>
      </c>
      <c r="E125" s="58" t="s">
        <v>447</v>
      </c>
      <c r="F125" s="59" t="s">
        <v>425</v>
      </c>
      <c r="G125" s="100">
        <v>9</v>
      </c>
      <c r="H125" s="61">
        <v>172.59</v>
      </c>
      <c r="I125" s="61">
        <v>159.04000000000002</v>
      </c>
      <c r="J125" s="135">
        <v>162.6</v>
      </c>
      <c r="K125" s="61">
        <f t="shared" si="7"/>
        <v>166.15999999999997</v>
      </c>
      <c r="L125" s="61">
        <f t="shared" si="8"/>
        <v>169.71999999999994</v>
      </c>
      <c r="M125" s="61">
        <f t="shared" si="9"/>
        <v>173.27999999999992</v>
      </c>
      <c r="N125" s="61">
        <f t="shared" si="10"/>
        <v>176.83999999999989</v>
      </c>
      <c r="P125" s="123"/>
    </row>
    <row r="126" spans="1:16">
      <c r="A126" s="62" t="s">
        <v>444</v>
      </c>
      <c r="B126" s="63" t="s">
        <v>448</v>
      </c>
      <c r="C126" s="101" t="s">
        <v>444</v>
      </c>
      <c r="D126" s="102" t="s">
        <v>448</v>
      </c>
      <c r="E126" s="66" t="s">
        <v>449</v>
      </c>
      <c r="F126" s="67" t="s">
        <v>425</v>
      </c>
      <c r="G126" s="100">
        <v>9</v>
      </c>
      <c r="H126" s="69">
        <v>0</v>
      </c>
      <c r="I126" s="69">
        <v>0</v>
      </c>
      <c r="J126" s="136">
        <v>0</v>
      </c>
      <c r="K126" s="69">
        <f t="shared" si="7"/>
        <v>0</v>
      </c>
      <c r="L126" s="69">
        <f t="shared" si="8"/>
        <v>0</v>
      </c>
      <c r="M126" s="69">
        <f t="shared" si="9"/>
        <v>0</v>
      </c>
      <c r="N126" s="69">
        <f t="shared" si="10"/>
        <v>0</v>
      </c>
      <c r="P126" s="123"/>
    </row>
    <row r="127" spans="1:16">
      <c r="A127" s="54" t="s">
        <v>418</v>
      </c>
      <c r="B127" s="55" t="s">
        <v>419</v>
      </c>
      <c r="C127" s="56" t="s">
        <v>450</v>
      </c>
      <c r="D127" s="57" t="s">
        <v>419</v>
      </c>
      <c r="E127" s="58" t="s">
        <v>451</v>
      </c>
      <c r="F127" s="59" t="s">
        <v>421</v>
      </c>
      <c r="G127" s="60">
        <v>9</v>
      </c>
      <c r="H127" s="61">
        <v>295.20000000000005</v>
      </c>
      <c r="I127" s="61">
        <v>283.20999999999998</v>
      </c>
      <c r="J127" s="135">
        <v>288.5</v>
      </c>
      <c r="K127" s="61">
        <f t="shared" si="7"/>
        <v>293.79000000000002</v>
      </c>
      <c r="L127" s="61">
        <f t="shared" si="8"/>
        <v>299.08000000000004</v>
      </c>
      <c r="M127" s="61">
        <f t="shared" si="9"/>
        <v>304.37000000000006</v>
      </c>
      <c r="N127" s="61">
        <f t="shared" si="10"/>
        <v>309.66000000000008</v>
      </c>
      <c r="P127" s="123"/>
    </row>
    <row r="128" spans="1:16">
      <c r="A128" s="54" t="s">
        <v>438</v>
      </c>
      <c r="B128" s="55" t="s">
        <v>439</v>
      </c>
      <c r="C128" s="56" t="s">
        <v>450</v>
      </c>
      <c r="D128" s="57" t="s">
        <v>439</v>
      </c>
      <c r="E128" s="58" t="s">
        <v>452</v>
      </c>
      <c r="F128" s="59" t="s">
        <v>421</v>
      </c>
      <c r="G128" s="60">
        <v>9</v>
      </c>
      <c r="H128" s="61">
        <v>143.01</v>
      </c>
      <c r="I128" s="61">
        <v>116.53</v>
      </c>
      <c r="J128" s="135">
        <v>120.5</v>
      </c>
      <c r="K128" s="61">
        <f t="shared" si="7"/>
        <v>124.47</v>
      </c>
      <c r="L128" s="61">
        <f t="shared" si="8"/>
        <v>128.44</v>
      </c>
      <c r="M128" s="61">
        <f t="shared" si="9"/>
        <v>132.41</v>
      </c>
      <c r="N128" s="61">
        <f t="shared" si="10"/>
        <v>136.38</v>
      </c>
      <c r="P128" s="123"/>
    </row>
    <row r="129" spans="1:16">
      <c r="A129" s="54" t="s">
        <v>441</v>
      </c>
      <c r="B129" s="55" t="s">
        <v>442</v>
      </c>
      <c r="C129" s="56" t="s">
        <v>450</v>
      </c>
      <c r="D129" s="57" t="s">
        <v>442</v>
      </c>
      <c r="E129" s="58" t="s">
        <v>453</v>
      </c>
      <c r="F129" s="59" t="s">
        <v>421</v>
      </c>
      <c r="G129" s="60">
        <v>9</v>
      </c>
      <c r="H129" s="61">
        <v>222.24999999999997</v>
      </c>
      <c r="I129" s="61">
        <v>214.40999999999997</v>
      </c>
      <c r="J129" s="135">
        <v>219.15</v>
      </c>
      <c r="K129" s="61">
        <f t="shared" si="7"/>
        <v>223.89000000000004</v>
      </c>
      <c r="L129" s="61">
        <f t="shared" si="8"/>
        <v>228.63000000000008</v>
      </c>
      <c r="M129" s="61">
        <f t="shared" si="9"/>
        <v>233.37000000000012</v>
      </c>
      <c r="N129" s="61">
        <f t="shared" si="10"/>
        <v>238.11000000000016</v>
      </c>
      <c r="P129" s="123"/>
    </row>
    <row r="130" spans="1:16">
      <c r="A130" s="62" t="s">
        <v>450</v>
      </c>
      <c r="B130" s="63" t="s">
        <v>454</v>
      </c>
      <c r="C130" s="64" t="s">
        <v>450</v>
      </c>
      <c r="D130" s="65" t="s">
        <v>455</v>
      </c>
      <c r="E130" s="66" t="s">
        <v>456</v>
      </c>
      <c r="F130" s="67" t="s">
        <v>421</v>
      </c>
      <c r="G130" s="68">
        <v>9</v>
      </c>
      <c r="H130" s="69">
        <v>0</v>
      </c>
      <c r="I130" s="69">
        <v>0</v>
      </c>
      <c r="J130" s="136">
        <v>0</v>
      </c>
      <c r="K130" s="69">
        <f t="shared" si="7"/>
        <v>0</v>
      </c>
      <c r="L130" s="69">
        <f t="shared" si="8"/>
        <v>0</v>
      </c>
      <c r="M130" s="69">
        <f t="shared" si="9"/>
        <v>0</v>
      </c>
      <c r="N130" s="69">
        <f t="shared" si="10"/>
        <v>0</v>
      </c>
      <c r="P130" s="123"/>
    </row>
    <row r="131" spans="1:16">
      <c r="A131" s="46" t="s">
        <v>16</v>
      </c>
      <c r="B131" s="47" t="s">
        <v>18</v>
      </c>
      <c r="C131" s="48" t="s">
        <v>16</v>
      </c>
      <c r="D131" s="49" t="s">
        <v>18</v>
      </c>
      <c r="E131" s="50" t="s">
        <v>457</v>
      </c>
      <c r="F131" s="51" t="s">
        <v>417</v>
      </c>
      <c r="G131" s="52">
        <v>10</v>
      </c>
      <c r="H131" s="53">
        <v>1667.6200000000003</v>
      </c>
      <c r="I131" s="53">
        <v>1679.8699999999997</v>
      </c>
      <c r="J131" s="134">
        <v>1692.1199999999988</v>
      </c>
      <c r="K131" s="53">
        <f t="shared" si="7"/>
        <v>1704.3699999999978</v>
      </c>
      <c r="L131" s="53">
        <f t="shared" si="8"/>
        <v>1716.6199999999969</v>
      </c>
      <c r="M131" s="53">
        <f t="shared" si="9"/>
        <v>1728.869999999996</v>
      </c>
      <c r="N131" s="53">
        <f t="shared" si="10"/>
        <v>1741.1199999999951</v>
      </c>
      <c r="P131" s="123"/>
    </row>
    <row r="132" spans="1:16">
      <c r="A132" s="46" t="s">
        <v>19</v>
      </c>
      <c r="B132" s="47" t="s">
        <v>20</v>
      </c>
      <c r="C132" s="48" t="s">
        <v>19</v>
      </c>
      <c r="D132" s="49" t="s">
        <v>20</v>
      </c>
      <c r="E132" s="50" t="s">
        <v>458</v>
      </c>
      <c r="F132" s="51" t="s">
        <v>421</v>
      </c>
      <c r="G132" s="52">
        <v>11</v>
      </c>
      <c r="H132" s="53">
        <v>1101.17</v>
      </c>
      <c r="I132" s="53">
        <v>1130.95</v>
      </c>
      <c r="J132" s="134">
        <v>1100</v>
      </c>
      <c r="K132" s="53">
        <f t="shared" si="7"/>
        <v>1069.05</v>
      </c>
      <c r="L132" s="53">
        <f t="shared" si="8"/>
        <v>1038.0999999999999</v>
      </c>
      <c r="M132" s="53">
        <f t="shared" si="9"/>
        <v>1007.1499999999999</v>
      </c>
      <c r="N132" s="53">
        <f t="shared" si="10"/>
        <v>976.19999999999982</v>
      </c>
      <c r="P132" s="123"/>
    </row>
    <row r="133" spans="1:16">
      <c r="A133" s="46" t="s">
        <v>459</v>
      </c>
      <c r="B133" s="47" t="s">
        <v>460</v>
      </c>
      <c r="C133" s="48" t="s">
        <v>459</v>
      </c>
      <c r="D133" s="49" t="s">
        <v>460</v>
      </c>
      <c r="E133" s="50" t="s">
        <v>461</v>
      </c>
      <c r="F133" s="51" t="s">
        <v>417</v>
      </c>
      <c r="G133" s="52">
        <v>12</v>
      </c>
      <c r="H133" s="53">
        <v>0</v>
      </c>
      <c r="I133" s="53">
        <v>0</v>
      </c>
      <c r="J133" s="134">
        <v>0</v>
      </c>
      <c r="K133" s="53">
        <f t="shared" si="7"/>
        <v>0</v>
      </c>
      <c r="L133" s="53">
        <f t="shared" si="8"/>
        <v>0</v>
      </c>
      <c r="M133" s="53">
        <f t="shared" si="9"/>
        <v>0</v>
      </c>
      <c r="N133" s="53">
        <f t="shared" si="10"/>
        <v>0</v>
      </c>
      <c r="P133" s="123"/>
    </row>
    <row r="134" spans="1:16">
      <c r="A134" s="46" t="s">
        <v>462</v>
      </c>
      <c r="B134" s="47" t="s">
        <v>463</v>
      </c>
      <c r="C134" s="48" t="s">
        <v>462</v>
      </c>
      <c r="D134" s="49" t="s">
        <v>463</v>
      </c>
      <c r="E134" s="50" t="s">
        <v>464</v>
      </c>
      <c r="F134" s="51" t="s">
        <v>417</v>
      </c>
      <c r="G134" s="52">
        <v>12</v>
      </c>
      <c r="H134" s="53">
        <v>0</v>
      </c>
      <c r="I134" s="53">
        <v>0</v>
      </c>
      <c r="J134" s="134">
        <v>0</v>
      </c>
      <c r="K134" s="53">
        <f t="shared" si="7"/>
        <v>0</v>
      </c>
      <c r="L134" s="53">
        <f t="shared" si="8"/>
        <v>0</v>
      </c>
      <c r="M134" s="53">
        <f t="shared" si="9"/>
        <v>0</v>
      </c>
      <c r="N134" s="53">
        <f t="shared" si="10"/>
        <v>0</v>
      </c>
      <c r="P134" s="123"/>
    </row>
    <row r="135" spans="1:16">
      <c r="A135" s="46" t="s">
        <v>465</v>
      </c>
      <c r="B135" s="47" t="s">
        <v>466</v>
      </c>
      <c r="C135" s="48" t="s">
        <v>465</v>
      </c>
      <c r="D135" s="49" t="s">
        <v>466</v>
      </c>
      <c r="E135" s="50" t="s">
        <v>467</v>
      </c>
      <c r="F135" s="51" t="s">
        <v>417</v>
      </c>
      <c r="G135" s="52">
        <v>12</v>
      </c>
      <c r="H135" s="53">
        <v>0</v>
      </c>
      <c r="I135" s="53">
        <v>0</v>
      </c>
      <c r="J135" s="134">
        <v>0</v>
      </c>
      <c r="K135" s="53">
        <f t="shared" si="7"/>
        <v>0</v>
      </c>
      <c r="L135" s="53">
        <f t="shared" si="8"/>
        <v>0</v>
      </c>
      <c r="M135" s="53">
        <f t="shared" si="9"/>
        <v>0</v>
      </c>
      <c r="N135" s="53">
        <f t="shared" si="10"/>
        <v>0</v>
      </c>
      <c r="P135" s="123"/>
    </row>
    <row r="136" spans="1:16">
      <c r="A136" s="46" t="s">
        <v>468</v>
      </c>
      <c r="B136" s="47" t="s">
        <v>469</v>
      </c>
      <c r="C136" s="48" t="s">
        <v>468</v>
      </c>
      <c r="D136" s="49" t="s">
        <v>469</v>
      </c>
      <c r="E136" s="50" t="s">
        <v>470</v>
      </c>
      <c r="F136" s="51" t="s">
        <v>417</v>
      </c>
      <c r="G136" s="52">
        <v>12</v>
      </c>
      <c r="H136" s="53">
        <v>0</v>
      </c>
      <c r="I136" s="53">
        <v>0</v>
      </c>
      <c r="J136" s="134">
        <v>0</v>
      </c>
      <c r="K136" s="53">
        <f t="shared" si="7"/>
        <v>0</v>
      </c>
      <c r="L136" s="53">
        <f t="shared" si="8"/>
        <v>0</v>
      </c>
      <c r="M136" s="53">
        <f t="shared" si="9"/>
        <v>0</v>
      </c>
      <c r="N136" s="53">
        <f t="shared" si="10"/>
        <v>0</v>
      </c>
      <c r="P136" s="123"/>
    </row>
    <row r="137" spans="1:16">
      <c r="A137" s="46" t="s">
        <v>471</v>
      </c>
      <c r="B137" s="47" t="s">
        <v>472</v>
      </c>
      <c r="C137" s="48" t="s">
        <v>471</v>
      </c>
      <c r="D137" s="49" t="s">
        <v>472</v>
      </c>
      <c r="E137" s="50" t="s">
        <v>473</v>
      </c>
      <c r="F137" s="51" t="s">
        <v>417</v>
      </c>
      <c r="G137" s="52">
        <v>12</v>
      </c>
      <c r="H137" s="53">
        <v>0</v>
      </c>
      <c r="I137" s="53">
        <v>0</v>
      </c>
      <c r="J137" s="134">
        <v>0</v>
      </c>
      <c r="K137" s="53">
        <f t="shared" si="7"/>
        <v>0</v>
      </c>
      <c r="L137" s="53">
        <f t="shared" si="8"/>
        <v>0</v>
      </c>
      <c r="M137" s="53">
        <f t="shared" si="9"/>
        <v>0</v>
      </c>
      <c r="N137" s="53">
        <f t="shared" si="10"/>
        <v>0</v>
      </c>
      <c r="P137" s="123"/>
    </row>
    <row r="138" spans="1:16">
      <c r="A138" s="46" t="s">
        <v>474</v>
      </c>
      <c r="B138" s="47" t="s">
        <v>475</v>
      </c>
      <c r="C138" s="48" t="s">
        <v>474</v>
      </c>
      <c r="D138" s="49" t="s">
        <v>475</v>
      </c>
      <c r="E138" s="50" t="s">
        <v>476</v>
      </c>
      <c r="F138" s="51" t="s">
        <v>417</v>
      </c>
      <c r="G138" s="52">
        <v>12</v>
      </c>
      <c r="H138" s="53">
        <v>5</v>
      </c>
      <c r="I138" s="53">
        <v>4</v>
      </c>
      <c r="J138" s="134">
        <v>3</v>
      </c>
      <c r="K138" s="53">
        <f t="shared" si="7"/>
        <v>2</v>
      </c>
      <c r="L138" s="53">
        <f t="shared" si="8"/>
        <v>1</v>
      </c>
      <c r="M138" s="53">
        <f t="shared" si="9"/>
        <v>0</v>
      </c>
      <c r="N138" s="53">
        <v>0</v>
      </c>
      <c r="P138" s="123"/>
    </row>
    <row r="139" spans="1:16">
      <c r="A139" s="86" t="s">
        <v>459</v>
      </c>
      <c r="B139" s="103" t="s">
        <v>460</v>
      </c>
      <c r="C139" s="56" t="s">
        <v>477</v>
      </c>
      <c r="D139" s="57" t="s">
        <v>478</v>
      </c>
      <c r="E139" s="71" t="s">
        <v>479</v>
      </c>
      <c r="F139" s="59" t="s">
        <v>417</v>
      </c>
      <c r="G139" s="60">
        <v>12</v>
      </c>
      <c r="H139" s="61">
        <v>0</v>
      </c>
      <c r="I139" s="61">
        <v>0</v>
      </c>
      <c r="J139" s="135">
        <v>0</v>
      </c>
      <c r="K139" s="61">
        <f t="shared" si="7"/>
        <v>0</v>
      </c>
      <c r="L139" s="61">
        <f t="shared" si="8"/>
        <v>0</v>
      </c>
      <c r="M139" s="61">
        <f t="shared" si="9"/>
        <v>0</v>
      </c>
      <c r="N139" s="61">
        <f t="shared" si="10"/>
        <v>0</v>
      </c>
      <c r="P139" s="123"/>
    </row>
    <row r="140" spans="1:16">
      <c r="A140" s="86" t="s">
        <v>465</v>
      </c>
      <c r="B140" s="103" t="s">
        <v>466</v>
      </c>
      <c r="C140" s="56" t="s">
        <v>477</v>
      </c>
      <c r="D140" s="57" t="s">
        <v>478</v>
      </c>
      <c r="E140" s="71" t="s">
        <v>480</v>
      </c>
      <c r="F140" s="59" t="s">
        <v>417</v>
      </c>
      <c r="G140" s="60">
        <v>12</v>
      </c>
      <c r="H140" s="61">
        <v>0</v>
      </c>
      <c r="I140" s="61">
        <v>0</v>
      </c>
      <c r="J140" s="135">
        <v>0</v>
      </c>
      <c r="K140" s="61">
        <f t="shared" si="7"/>
        <v>0</v>
      </c>
      <c r="L140" s="61">
        <f t="shared" si="8"/>
        <v>0</v>
      </c>
      <c r="M140" s="61">
        <f t="shared" si="9"/>
        <v>0</v>
      </c>
      <c r="N140" s="61">
        <f t="shared" si="10"/>
        <v>0</v>
      </c>
      <c r="P140" s="123"/>
    </row>
    <row r="141" spans="1:16">
      <c r="A141" s="86" t="s">
        <v>468</v>
      </c>
      <c r="B141" s="103" t="s">
        <v>469</v>
      </c>
      <c r="C141" s="56" t="s">
        <v>477</v>
      </c>
      <c r="D141" s="57" t="s">
        <v>478</v>
      </c>
      <c r="E141" s="71" t="s">
        <v>481</v>
      </c>
      <c r="F141" s="59" t="s">
        <v>417</v>
      </c>
      <c r="G141" s="60">
        <v>12</v>
      </c>
      <c r="H141" s="61">
        <v>0</v>
      </c>
      <c r="I141" s="61">
        <v>0</v>
      </c>
      <c r="J141" s="135">
        <v>0</v>
      </c>
      <c r="K141" s="61">
        <f t="shared" si="7"/>
        <v>0</v>
      </c>
      <c r="L141" s="61">
        <f t="shared" si="8"/>
        <v>0</v>
      </c>
      <c r="M141" s="61">
        <f t="shared" si="9"/>
        <v>0</v>
      </c>
      <c r="N141" s="61">
        <f t="shared" si="10"/>
        <v>0</v>
      </c>
      <c r="P141" s="123"/>
    </row>
    <row r="142" spans="1:16">
      <c r="A142" s="86" t="s">
        <v>471</v>
      </c>
      <c r="B142" s="103" t="s">
        <v>472</v>
      </c>
      <c r="C142" s="56" t="s">
        <v>477</v>
      </c>
      <c r="D142" s="57" t="s">
        <v>478</v>
      </c>
      <c r="E142" s="71" t="s">
        <v>482</v>
      </c>
      <c r="F142" s="59" t="s">
        <v>417</v>
      </c>
      <c r="G142" s="60">
        <v>12</v>
      </c>
      <c r="H142" s="61">
        <v>0</v>
      </c>
      <c r="I142" s="61">
        <v>0</v>
      </c>
      <c r="J142" s="135">
        <v>0</v>
      </c>
      <c r="K142" s="61">
        <f t="shared" si="7"/>
        <v>0</v>
      </c>
      <c r="L142" s="61">
        <f t="shared" si="8"/>
        <v>0</v>
      </c>
      <c r="M142" s="61">
        <f t="shared" si="9"/>
        <v>0</v>
      </c>
      <c r="N142" s="61">
        <f t="shared" si="10"/>
        <v>0</v>
      </c>
      <c r="P142" s="123"/>
    </row>
    <row r="143" spans="1:16">
      <c r="A143" s="74" t="s">
        <v>477</v>
      </c>
      <c r="B143" s="75" t="s">
        <v>478</v>
      </c>
      <c r="C143" s="76" t="s">
        <v>477</v>
      </c>
      <c r="D143" s="77" t="s">
        <v>478</v>
      </c>
      <c r="E143" s="78" t="s">
        <v>483</v>
      </c>
      <c r="F143" s="79" t="s">
        <v>417</v>
      </c>
      <c r="G143" s="80">
        <v>12</v>
      </c>
      <c r="H143" s="81">
        <v>0</v>
      </c>
      <c r="I143" s="81">
        <v>0</v>
      </c>
      <c r="J143" s="137">
        <v>0</v>
      </c>
      <c r="K143" s="81">
        <f t="shared" si="7"/>
        <v>0</v>
      </c>
      <c r="L143" s="81">
        <f t="shared" si="8"/>
        <v>0</v>
      </c>
      <c r="M143" s="81">
        <f t="shared" si="9"/>
        <v>0</v>
      </c>
      <c r="N143" s="81">
        <f t="shared" si="10"/>
        <v>0</v>
      </c>
      <c r="P143" s="123"/>
    </row>
    <row r="144" spans="1:16">
      <c r="A144" s="86" t="s">
        <v>459</v>
      </c>
      <c r="B144" s="103" t="s">
        <v>460</v>
      </c>
      <c r="C144" s="82" t="s">
        <v>484</v>
      </c>
      <c r="D144" s="57" t="s">
        <v>485</v>
      </c>
      <c r="E144" s="71" t="s">
        <v>1413</v>
      </c>
      <c r="F144" s="59" t="s">
        <v>417</v>
      </c>
      <c r="G144" s="60">
        <v>12</v>
      </c>
      <c r="H144" s="61">
        <v>189.06</v>
      </c>
      <c r="I144" s="61">
        <v>199.51</v>
      </c>
      <c r="J144" s="135">
        <v>136.97</v>
      </c>
      <c r="K144" s="61">
        <f t="shared" si="7"/>
        <v>74.430000000000007</v>
      </c>
      <c r="L144" s="61">
        <f t="shared" si="8"/>
        <v>11.890000000000015</v>
      </c>
      <c r="M144" s="61">
        <v>0</v>
      </c>
      <c r="N144" s="61">
        <v>0</v>
      </c>
      <c r="P144" s="123"/>
    </row>
    <row r="145" spans="1:16">
      <c r="A145" s="86" t="s">
        <v>462</v>
      </c>
      <c r="B145" s="103" t="s">
        <v>463</v>
      </c>
      <c r="C145" s="82" t="s">
        <v>484</v>
      </c>
      <c r="D145" s="83" t="s">
        <v>485</v>
      </c>
      <c r="E145" s="84" t="s">
        <v>1414</v>
      </c>
      <c r="F145" s="59" t="s">
        <v>417</v>
      </c>
      <c r="G145" s="60">
        <v>12</v>
      </c>
      <c r="H145" s="61">
        <v>330.96999999999997</v>
      </c>
      <c r="I145" s="61">
        <v>317</v>
      </c>
      <c r="J145" s="135">
        <v>298</v>
      </c>
      <c r="K145" s="61">
        <f t="shared" si="7"/>
        <v>279</v>
      </c>
      <c r="L145" s="61">
        <f t="shared" si="8"/>
        <v>260</v>
      </c>
      <c r="M145" s="61">
        <f t="shared" si="9"/>
        <v>241</v>
      </c>
      <c r="N145" s="61">
        <f t="shared" si="10"/>
        <v>222</v>
      </c>
      <c r="P145" s="123"/>
    </row>
    <row r="146" spans="1:16">
      <c r="A146" s="86" t="s">
        <v>465</v>
      </c>
      <c r="B146" s="103" t="s">
        <v>466</v>
      </c>
      <c r="C146" s="82" t="s">
        <v>484</v>
      </c>
      <c r="D146" s="57" t="s">
        <v>485</v>
      </c>
      <c r="E146" s="71" t="s">
        <v>1415</v>
      </c>
      <c r="F146" s="59" t="s">
        <v>417</v>
      </c>
      <c r="G146" s="60">
        <v>12</v>
      </c>
      <c r="H146" s="61">
        <v>904.65000000000009</v>
      </c>
      <c r="I146" s="61">
        <v>886.84</v>
      </c>
      <c r="J146" s="135">
        <v>951.49</v>
      </c>
      <c r="K146" s="61">
        <f t="shared" si="7"/>
        <v>1016.14</v>
      </c>
      <c r="L146" s="61">
        <f t="shared" si="8"/>
        <v>1080.79</v>
      </c>
      <c r="M146" s="61">
        <f t="shared" si="9"/>
        <v>1145.44</v>
      </c>
      <c r="N146" s="61">
        <f t="shared" si="10"/>
        <v>1210.0900000000001</v>
      </c>
      <c r="P146" s="123"/>
    </row>
    <row r="147" spans="1:16">
      <c r="A147" s="86" t="s">
        <v>468</v>
      </c>
      <c r="B147" s="103" t="s">
        <v>469</v>
      </c>
      <c r="C147" s="82" t="s">
        <v>484</v>
      </c>
      <c r="D147" s="57" t="s">
        <v>485</v>
      </c>
      <c r="E147" s="71" t="s">
        <v>1416</v>
      </c>
      <c r="F147" s="59" t="s">
        <v>417</v>
      </c>
      <c r="G147" s="60">
        <v>12</v>
      </c>
      <c r="H147" s="61">
        <v>675.01</v>
      </c>
      <c r="I147" s="61">
        <v>686.06999999999994</v>
      </c>
      <c r="J147" s="135">
        <v>704.57999999999993</v>
      </c>
      <c r="K147" s="61">
        <f t="shared" si="7"/>
        <v>723.08999999999992</v>
      </c>
      <c r="L147" s="61">
        <f t="shared" si="8"/>
        <v>741.59999999999991</v>
      </c>
      <c r="M147" s="61">
        <f t="shared" si="9"/>
        <v>760.1099999999999</v>
      </c>
      <c r="N147" s="61">
        <f t="shared" si="10"/>
        <v>778.61999999999989</v>
      </c>
      <c r="P147" s="123"/>
    </row>
    <row r="148" spans="1:16">
      <c r="A148" s="86" t="s">
        <v>471</v>
      </c>
      <c r="B148" s="103" t="s">
        <v>472</v>
      </c>
      <c r="C148" s="82" t="s">
        <v>484</v>
      </c>
      <c r="D148" s="57" t="s">
        <v>485</v>
      </c>
      <c r="E148" s="71" t="s">
        <v>1417</v>
      </c>
      <c r="F148" s="59" t="s">
        <v>417</v>
      </c>
      <c r="G148" s="60">
        <v>12</v>
      </c>
      <c r="H148" s="61">
        <v>534.47</v>
      </c>
      <c r="I148" s="61">
        <v>537.92999999999995</v>
      </c>
      <c r="J148" s="135">
        <v>524.84999999999991</v>
      </c>
      <c r="K148" s="61">
        <f t="shared" si="7"/>
        <v>511.76999999999987</v>
      </c>
      <c r="L148" s="61">
        <f t="shared" si="8"/>
        <v>498.68999999999983</v>
      </c>
      <c r="M148" s="61">
        <f t="shared" si="9"/>
        <v>485.60999999999979</v>
      </c>
      <c r="N148" s="61">
        <f t="shared" si="10"/>
        <v>472.52999999999975</v>
      </c>
      <c r="P148" s="123"/>
    </row>
    <row r="149" spans="1:16">
      <c r="A149" s="85" t="s">
        <v>484</v>
      </c>
      <c r="B149" s="75" t="s">
        <v>486</v>
      </c>
      <c r="C149" s="82" t="s">
        <v>484</v>
      </c>
      <c r="D149" s="77" t="s">
        <v>485</v>
      </c>
      <c r="E149" s="84" t="s">
        <v>1418</v>
      </c>
      <c r="F149" s="79" t="s">
        <v>417</v>
      </c>
      <c r="G149" s="80">
        <v>12</v>
      </c>
      <c r="H149" s="81">
        <v>0</v>
      </c>
      <c r="I149" s="81">
        <v>0</v>
      </c>
      <c r="J149" s="137">
        <v>0</v>
      </c>
      <c r="K149" s="81">
        <f t="shared" si="7"/>
        <v>0</v>
      </c>
      <c r="L149" s="81">
        <f t="shared" si="8"/>
        <v>0</v>
      </c>
      <c r="M149" s="81">
        <f t="shared" si="9"/>
        <v>0</v>
      </c>
      <c r="N149" s="81">
        <f t="shared" si="10"/>
        <v>0</v>
      </c>
      <c r="P149" s="123"/>
    </row>
    <row r="150" spans="1:16">
      <c r="A150" s="46" t="s">
        <v>487</v>
      </c>
      <c r="B150" s="47" t="s">
        <v>488</v>
      </c>
      <c r="C150" s="48" t="s">
        <v>487</v>
      </c>
      <c r="D150" s="49" t="s">
        <v>488</v>
      </c>
      <c r="E150" s="50" t="s">
        <v>489</v>
      </c>
      <c r="F150" s="51" t="s">
        <v>417</v>
      </c>
      <c r="G150" s="52">
        <v>14</v>
      </c>
      <c r="H150" s="53">
        <v>0</v>
      </c>
      <c r="I150" s="53">
        <v>0</v>
      </c>
      <c r="J150" s="134">
        <v>0</v>
      </c>
      <c r="K150" s="53">
        <f t="shared" si="7"/>
        <v>0</v>
      </c>
      <c r="L150" s="53">
        <f t="shared" si="8"/>
        <v>0</v>
      </c>
      <c r="M150" s="53">
        <f t="shared" si="9"/>
        <v>0</v>
      </c>
      <c r="N150" s="53">
        <f t="shared" si="10"/>
        <v>0</v>
      </c>
      <c r="P150" s="123"/>
    </row>
    <row r="151" spans="1:16">
      <c r="A151" s="46" t="s">
        <v>490</v>
      </c>
      <c r="B151" s="47" t="s">
        <v>491</v>
      </c>
      <c r="C151" s="48" t="s">
        <v>490</v>
      </c>
      <c r="D151" s="49" t="s">
        <v>491</v>
      </c>
      <c r="E151" s="50" t="s">
        <v>492</v>
      </c>
      <c r="F151" s="51" t="s">
        <v>417</v>
      </c>
      <c r="G151" s="52">
        <v>14</v>
      </c>
      <c r="H151" s="53">
        <v>0</v>
      </c>
      <c r="I151" s="53">
        <v>0</v>
      </c>
      <c r="J151" s="134">
        <v>0</v>
      </c>
      <c r="K151" s="53">
        <f t="shared" ref="K151:K214" si="11">J151-I151+J151</f>
        <v>0</v>
      </c>
      <c r="L151" s="53">
        <f t="shared" ref="L151:L214" si="12">+J151-I151+K151</f>
        <v>0</v>
      </c>
      <c r="M151" s="53">
        <f t="shared" ref="M151:M214" si="13">+J151-I151+L151</f>
        <v>0</v>
      </c>
      <c r="N151" s="53">
        <f t="shared" ref="N151:N214" si="14">+J151-I151+M151</f>
        <v>0</v>
      </c>
      <c r="P151" s="123"/>
    </row>
    <row r="152" spans="1:16">
      <c r="A152" s="46" t="s">
        <v>493</v>
      </c>
      <c r="B152" s="47" t="s">
        <v>494</v>
      </c>
      <c r="C152" s="48" t="s">
        <v>493</v>
      </c>
      <c r="D152" s="49" t="s">
        <v>494</v>
      </c>
      <c r="E152" s="50" t="s">
        <v>495</v>
      </c>
      <c r="F152" s="51" t="s">
        <v>417</v>
      </c>
      <c r="G152" s="52">
        <v>14</v>
      </c>
      <c r="H152" s="53">
        <v>0</v>
      </c>
      <c r="I152" s="53">
        <v>0</v>
      </c>
      <c r="J152" s="134">
        <v>0</v>
      </c>
      <c r="K152" s="53">
        <f t="shared" si="11"/>
        <v>0</v>
      </c>
      <c r="L152" s="53">
        <f t="shared" si="12"/>
        <v>0</v>
      </c>
      <c r="M152" s="53">
        <f t="shared" si="13"/>
        <v>0</v>
      </c>
      <c r="N152" s="53">
        <f t="shared" si="14"/>
        <v>0</v>
      </c>
      <c r="P152" s="123"/>
    </row>
    <row r="153" spans="1:16">
      <c r="A153" s="46" t="s">
        <v>496</v>
      </c>
      <c r="B153" s="47" t="s">
        <v>497</v>
      </c>
      <c r="C153" s="48" t="s">
        <v>496</v>
      </c>
      <c r="D153" s="49" t="s">
        <v>497</v>
      </c>
      <c r="E153" s="50" t="s">
        <v>498</v>
      </c>
      <c r="F153" s="51" t="s">
        <v>417</v>
      </c>
      <c r="G153" s="52">
        <v>14</v>
      </c>
      <c r="H153" s="53">
        <v>0</v>
      </c>
      <c r="I153" s="53">
        <v>0</v>
      </c>
      <c r="J153" s="134">
        <v>0</v>
      </c>
      <c r="K153" s="53">
        <f t="shared" si="11"/>
        <v>0</v>
      </c>
      <c r="L153" s="53">
        <f t="shared" si="12"/>
        <v>0</v>
      </c>
      <c r="M153" s="53">
        <f t="shared" si="13"/>
        <v>0</v>
      </c>
      <c r="N153" s="53">
        <f t="shared" si="14"/>
        <v>0</v>
      </c>
      <c r="P153" s="123"/>
    </row>
    <row r="154" spans="1:16">
      <c r="A154" s="46" t="s">
        <v>499</v>
      </c>
      <c r="B154" s="47" t="s">
        <v>500</v>
      </c>
      <c r="C154" s="48" t="s">
        <v>499</v>
      </c>
      <c r="D154" s="49" t="s">
        <v>500</v>
      </c>
      <c r="E154" s="50" t="s">
        <v>501</v>
      </c>
      <c r="F154" s="51" t="s">
        <v>417</v>
      </c>
      <c r="G154" s="52">
        <v>14</v>
      </c>
      <c r="H154" s="53">
        <v>0</v>
      </c>
      <c r="I154" s="53">
        <v>0</v>
      </c>
      <c r="J154" s="134">
        <v>0</v>
      </c>
      <c r="K154" s="53">
        <f t="shared" si="11"/>
        <v>0</v>
      </c>
      <c r="L154" s="53">
        <f t="shared" si="12"/>
        <v>0</v>
      </c>
      <c r="M154" s="53">
        <f t="shared" si="13"/>
        <v>0</v>
      </c>
      <c r="N154" s="53">
        <f t="shared" si="14"/>
        <v>0</v>
      </c>
      <c r="P154" s="123"/>
    </row>
    <row r="155" spans="1:16">
      <c r="A155" s="54" t="s">
        <v>487</v>
      </c>
      <c r="B155" s="70" t="s">
        <v>488</v>
      </c>
      <c r="C155" s="56" t="s">
        <v>502</v>
      </c>
      <c r="D155" s="57" t="s">
        <v>503</v>
      </c>
      <c r="E155" s="71" t="s">
        <v>504</v>
      </c>
      <c r="F155" s="59" t="s">
        <v>417</v>
      </c>
      <c r="G155" s="60">
        <v>14</v>
      </c>
      <c r="H155" s="61">
        <v>591.15</v>
      </c>
      <c r="I155" s="61">
        <v>572.81999999999994</v>
      </c>
      <c r="J155" s="135">
        <v>603.29</v>
      </c>
      <c r="K155" s="61">
        <f t="shared" si="11"/>
        <v>633.76</v>
      </c>
      <c r="L155" s="61">
        <f t="shared" si="12"/>
        <v>664.23</v>
      </c>
      <c r="M155" s="61">
        <f t="shared" si="13"/>
        <v>694.7</v>
      </c>
      <c r="N155" s="61">
        <f t="shared" si="14"/>
        <v>725.17000000000007</v>
      </c>
      <c r="P155" s="123"/>
    </row>
    <row r="156" spans="1:16">
      <c r="A156" s="54" t="s">
        <v>490</v>
      </c>
      <c r="B156" s="70" t="s">
        <v>491</v>
      </c>
      <c r="C156" s="56" t="s">
        <v>502</v>
      </c>
      <c r="D156" s="57" t="s">
        <v>503</v>
      </c>
      <c r="E156" s="71" t="s">
        <v>505</v>
      </c>
      <c r="F156" s="59" t="s">
        <v>417</v>
      </c>
      <c r="G156" s="60">
        <v>14</v>
      </c>
      <c r="H156" s="61">
        <v>802.17000000000007</v>
      </c>
      <c r="I156" s="61">
        <v>814.5</v>
      </c>
      <c r="J156" s="135">
        <v>811.74999999999989</v>
      </c>
      <c r="K156" s="61">
        <f t="shared" si="11"/>
        <v>808.99999999999977</v>
      </c>
      <c r="L156" s="61">
        <f t="shared" si="12"/>
        <v>806.24999999999966</v>
      </c>
      <c r="M156" s="61">
        <f t="shared" si="13"/>
        <v>803.49999999999955</v>
      </c>
      <c r="N156" s="61">
        <f t="shared" si="14"/>
        <v>800.74999999999943</v>
      </c>
      <c r="P156" s="123"/>
    </row>
    <row r="157" spans="1:16">
      <c r="A157" s="54" t="s">
        <v>493</v>
      </c>
      <c r="B157" s="70" t="s">
        <v>494</v>
      </c>
      <c r="C157" s="56" t="s">
        <v>502</v>
      </c>
      <c r="D157" s="57" t="s">
        <v>503</v>
      </c>
      <c r="E157" s="71" t="s">
        <v>506</v>
      </c>
      <c r="F157" s="59" t="s">
        <v>417</v>
      </c>
      <c r="G157" s="60">
        <v>14</v>
      </c>
      <c r="H157" s="61">
        <v>133.1</v>
      </c>
      <c r="I157" s="61">
        <v>130.5</v>
      </c>
      <c r="J157" s="135">
        <v>127</v>
      </c>
      <c r="K157" s="61">
        <f t="shared" si="11"/>
        <v>123.5</v>
      </c>
      <c r="L157" s="61">
        <f t="shared" si="12"/>
        <v>120</v>
      </c>
      <c r="M157" s="61">
        <f t="shared" si="13"/>
        <v>116.5</v>
      </c>
      <c r="N157" s="61">
        <f t="shared" si="14"/>
        <v>113</v>
      </c>
      <c r="P157" s="123"/>
    </row>
    <row r="158" spans="1:16">
      <c r="A158" s="54" t="s">
        <v>496</v>
      </c>
      <c r="B158" s="70" t="s">
        <v>497</v>
      </c>
      <c r="C158" s="56" t="s">
        <v>502</v>
      </c>
      <c r="D158" s="57" t="s">
        <v>503</v>
      </c>
      <c r="E158" s="71" t="s">
        <v>507</v>
      </c>
      <c r="F158" s="59" t="s">
        <v>417</v>
      </c>
      <c r="G158" s="60">
        <v>14</v>
      </c>
      <c r="H158" s="61">
        <v>1189.8800000000001</v>
      </c>
      <c r="I158" s="61">
        <v>1173.07</v>
      </c>
      <c r="J158" s="135">
        <v>1213.04</v>
      </c>
      <c r="K158" s="61">
        <f t="shared" si="11"/>
        <v>1253.01</v>
      </c>
      <c r="L158" s="61">
        <f t="shared" si="12"/>
        <v>1292.98</v>
      </c>
      <c r="M158" s="61">
        <f t="shared" si="13"/>
        <v>1332.95</v>
      </c>
      <c r="N158" s="61">
        <f t="shared" si="14"/>
        <v>1372.92</v>
      </c>
      <c r="P158" s="123"/>
    </row>
    <row r="159" spans="1:16">
      <c r="A159" s="54" t="s">
        <v>499</v>
      </c>
      <c r="B159" s="70" t="s">
        <v>500</v>
      </c>
      <c r="C159" s="56" t="s">
        <v>502</v>
      </c>
      <c r="D159" s="57" t="s">
        <v>503</v>
      </c>
      <c r="E159" s="71" t="s">
        <v>508</v>
      </c>
      <c r="F159" s="59" t="s">
        <v>417</v>
      </c>
      <c r="G159" s="60">
        <v>14</v>
      </c>
      <c r="H159" s="61">
        <v>1518.25</v>
      </c>
      <c r="I159" s="61">
        <v>1553.2999999999997</v>
      </c>
      <c r="J159" s="135">
        <v>1526.4799999999998</v>
      </c>
      <c r="K159" s="61">
        <f t="shared" si="11"/>
        <v>1499.6599999999999</v>
      </c>
      <c r="L159" s="61">
        <f t="shared" si="12"/>
        <v>1472.84</v>
      </c>
      <c r="M159" s="61">
        <f t="shared" si="13"/>
        <v>1446.02</v>
      </c>
      <c r="N159" s="61">
        <f t="shared" si="14"/>
        <v>1419.2</v>
      </c>
      <c r="P159" s="123"/>
    </row>
    <row r="160" spans="1:16">
      <c r="A160" s="62" t="s">
        <v>502</v>
      </c>
      <c r="B160" s="63" t="s">
        <v>509</v>
      </c>
      <c r="C160" s="64" t="s">
        <v>502</v>
      </c>
      <c r="D160" s="65" t="s">
        <v>503</v>
      </c>
      <c r="E160" s="66" t="s">
        <v>510</v>
      </c>
      <c r="F160" s="67" t="s">
        <v>417</v>
      </c>
      <c r="G160" s="68">
        <v>14</v>
      </c>
      <c r="H160" s="69">
        <v>0</v>
      </c>
      <c r="I160" s="69">
        <v>0</v>
      </c>
      <c r="J160" s="136">
        <v>0</v>
      </c>
      <c r="K160" s="69">
        <f t="shared" si="11"/>
        <v>0</v>
      </c>
      <c r="L160" s="69">
        <f t="shared" si="12"/>
        <v>0</v>
      </c>
      <c r="M160" s="69">
        <f t="shared" si="13"/>
        <v>0</v>
      </c>
      <c r="N160" s="69">
        <f t="shared" si="14"/>
        <v>0</v>
      </c>
      <c r="P160" s="123"/>
    </row>
    <row r="161" spans="1:16">
      <c r="A161" s="46" t="s">
        <v>23</v>
      </c>
      <c r="B161" s="47" t="s">
        <v>25</v>
      </c>
      <c r="C161" s="48" t="s">
        <v>23</v>
      </c>
      <c r="D161" s="49" t="s">
        <v>25</v>
      </c>
      <c r="E161" s="50" t="s">
        <v>511</v>
      </c>
      <c r="F161" s="51" t="s">
        <v>417</v>
      </c>
      <c r="G161" s="52">
        <v>15</v>
      </c>
      <c r="H161" s="53">
        <v>3988.0099999999993</v>
      </c>
      <c r="I161" s="53">
        <v>3917.6299999999997</v>
      </c>
      <c r="J161" s="134">
        <v>3844.32</v>
      </c>
      <c r="K161" s="53">
        <f t="shared" si="11"/>
        <v>3771.0100000000007</v>
      </c>
      <c r="L161" s="53">
        <f t="shared" si="12"/>
        <v>3697.7000000000012</v>
      </c>
      <c r="M161" s="53">
        <f t="shared" si="13"/>
        <v>3624.3900000000017</v>
      </c>
      <c r="N161" s="53">
        <f t="shared" si="14"/>
        <v>3551.0800000000022</v>
      </c>
      <c r="P161" s="123"/>
    </row>
    <row r="162" spans="1:16">
      <c r="A162" s="46" t="s">
        <v>26</v>
      </c>
      <c r="B162" s="104" t="s">
        <v>28</v>
      </c>
      <c r="C162" s="48" t="s">
        <v>26</v>
      </c>
      <c r="D162" s="49" t="s">
        <v>28</v>
      </c>
      <c r="E162" s="50" t="s">
        <v>512</v>
      </c>
      <c r="F162" s="51" t="s">
        <v>417</v>
      </c>
      <c r="G162" s="52">
        <v>16</v>
      </c>
      <c r="H162" s="53">
        <v>2494.4899999999998</v>
      </c>
      <c r="I162" s="53">
        <v>2580.04</v>
      </c>
      <c r="J162" s="134">
        <v>2575.6600000000003</v>
      </c>
      <c r="K162" s="53">
        <f t="shared" si="11"/>
        <v>2571.2800000000007</v>
      </c>
      <c r="L162" s="53">
        <f t="shared" si="12"/>
        <v>2566.900000000001</v>
      </c>
      <c r="M162" s="53">
        <f t="shared" si="13"/>
        <v>2562.5200000000013</v>
      </c>
      <c r="N162" s="53">
        <f t="shared" si="14"/>
        <v>2558.1400000000017</v>
      </c>
      <c r="P162" s="123"/>
    </row>
    <row r="163" spans="1:16">
      <c r="A163" s="46" t="s">
        <v>29</v>
      </c>
      <c r="B163" s="47" t="s">
        <v>513</v>
      </c>
      <c r="C163" s="48" t="s">
        <v>29</v>
      </c>
      <c r="D163" s="49" t="s">
        <v>513</v>
      </c>
      <c r="E163" s="50" t="s">
        <v>514</v>
      </c>
      <c r="F163" s="51" t="s">
        <v>417</v>
      </c>
      <c r="G163" s="52">
        <v>17</v>
      </c>
      <c r="H163" s="53">
        <v>869.05</v>
      </c>
      <c r="I163" s="53">
        <v>881.52999999999986</v>
      </c>
      <c r="J163" s="134">
        <v>877.69999999999993</v>
      </c>
      <c r="K163" s="53">
        <f t="shared" si="11"/>
        <v>873.87</v>
      </c>
      <c r="L163" s="53">
        <f t="shared" si="12"/>
        <v>870.04000000000008</v>
      </c>
      <c r="M163" s="53">
        <f t="shared" si="13"/>
        <v>866.21000000000015</v>
      </c>
      <c r="N163" s="53">
        <f t="shared" si="14"/>
        <v>862.38000000000022</v>
      </c>
      <c r="P163" s="123"/>
    </row>
    <row r="164" spans="1:16">
      <c r="A164" s="46" t="s">
        <v>515</v>
      </c>
      <c r="B164" s="47" t="s">
        <v>516</v>
      </c>
      <c r="C164" s="48" t="s">
        <v>515</v>
      </c>
      <c r="D164" s="49" t="s">
        <v>516</v>
      </c>
      <c r="E164" s="50" t="s">
        <v>517</v>
      </c>
      <c r="F164" s="51" t="s">
        <v>518</v>
      </c>
      <c r="G164" s="52">
        <v>19</v>
      </c>
      <c r="H164" s="53">
        <v>0</v>
      </c>
      <c r="I164" s="53">
        <v>0</v>
      </c>
      <c r="J164" s="134">
        <v>0</v>
      </c>
      <c r="K164" s="53">
        <f t="shared" si="11"/>
        <v>0</v>
      </c>
      <c r="L164" s="53">
        <f t="shared" si="12"/>
        <v>0</v>
      </c>
      <c r="M164" s="53">
        <f t="shared" si="13"/>
        <v>0</v>
      </c>
      <c r="N164" s="53">
        <f t="shared" si="14"/>
        <v>0</v>
      </c>
      <c r="P164" s="123"/>
    </row>
    <row r="165" spans="1:16">
      <c r="A165" s="46" t="s">
        <v>519</v>
      </c>
      <c r="B165" s="47" t="s">
        <v>520</v>
      </c>
      <c r="C165" s="48" t="s">
        <v>519</v>
      </c>
      <c r="D165" s="49" t="s">
        <v>520</v>
      </c>
      <c r="E165" s="50" t="s">
        <v>521</v>
      </c>
      <c r="F165" s="51" t="s">
        <v>518</v>
      </c>
      <c r="G165" s="52">
        <v>19</v>
      </c>
      <c r="H165" s="53">
        <v>0</v>
      </c>
      <c r="I165" s="53">
        <v>0</v>
      </c>
      <c r="J165" s="134">
        <v>0</v>
      </c>
      <c r="K165" s="53">
        <f t="shared" si="11"/>
        <v>0</v>
      </c>
      <c r="L165" s="53">
        <f t="shared" si="12"/>
        <v>0</v>
      </c>
      <c r="M165" s="53">
        <f t="shared" si="13"/>
        <v>0</v>
      </c>
      <c r="N165" s="53">
        <f t="shared" si="14"/>
        <v>0</v>
      </c>
      <c r="P165" s="123"/>
    </row>
    <row r="166" spans="1:16">
      <c r="A166" s="46" t="s">
        <v>522</v>
      </c>
      <c r="B166" s="47" t="s">
        <v>523</v>
      </c>
      <c r="C166" s="48" t="s">
        <v>522</v>
      </c>
      <c r="D166" s="49" t="s">
        <v>523</v>
      </c>
      <c r="E166" s="50" t="s">
        <v>524</v>
      </c>
      <c r="F166" s="51" t="s">
        <v>518</v>
      </c>
      <c r="G166" s="52">
        <v>19</v>
      </c>
      <c r="H166" s="53">
        <v>126.8</v>
      </c>
      <c r="I166" s="53">
        <v>135</v>
      </c>
      <c r="J166" s="134">
        <v>143.19999999999999</v>
      </c>
      <c r="K166" s="53">
        <f t="shared" si="11"/>
        <v>151.39999999999998</v>
      </c>
      <c r="L166" s="53">
        <f t="shared" si="12"/>
        <v>159.59999999999997</v>
      </c>
      <c r="M166" s="53">
        <f t="shared" si="13"/>
        <v>167.79999999999995</v>
      </c>
      <c r="N166" s="53">
        <f t="shared" si="14"/>
        <v>175.99999999999994</v>
      </c>
      <c r="P166" s="123"/>
    </row>
    <row r="167" spans="1:16">
      <c r="A167" s="46" t="s">
        <v>525</v>
      </c>
      <c r="B167" s="47" t="s">
        <v>526</v>
      </c>
      <c r="C167" s="48" t="s">
        <v>525</v>
      </c>
      <c r="D167" s="49" t="s">
        <v>526</v>
      </c>
      <c r="E167" s="50" t="s">
        <v>527</v>
      </c>
      <c r="F167" s="51" t="s">
        <v>518</v>
      </c>
      <c r="G167" s="52">
        <v>19</v>
      </c>
      <c r="H167" s="53">
        <v>0</v>
      </c>
      <c r="I167" s="53">
        <v>0</v>
      </c>
      <c r="J167" s="134">
        <v>0</v>
      </c>
      <c r="K167" s="53">
        <f t="shared" si="11"/>
        <v>0</v>
      </c>
      <c r="L167" s="53">
        <f t="shared" si="12"/>
        <v>0</v>
      </c>
      <c r="M167" s="53">
        <f t="shared" si="13"/>
        <v>0</v>
      </c>
      <c r="N167" s="53">
        <f t="shared" si="14"/>
        <v>0</v>
      </c>
      <c r="P167" s="123"/>
    </row>
    <row r="168" spans="1:16">
      <c r="A168" s="46" t="s">
        <v>528</v>
      </c>
      <c r="B168" s="47" t="s">
        <v>529</v>
      </c>
      <c r="C168" s="48" t="s">
        <v>528</v>
      </c>
      <c r="D168" s="49" t="s">
        <v>529</v>
      </c>
      <c r="E168" s="50" t="s">
        <v>530</v>
      </c>
      <c r="F168" s="51" t="s">
        <v>518</v>
      </c>
      <c r="G168" s="52">
        <v>19</v>
      </c>
      <c r="H168" s="53">
        <v>0</v>
      </c>
      <c r="I168" s="53">
        <v>0</v>
      </c>
      <c r="J168" s="134">
        <v>0</v>
      </c>
      <c r="K168" s="53">
        <f t="shared" si="11"/>
        <v>0</v>
      </c>
      <c r="L168" s="53">
        <f t="shared" si="12"/>
        <v>0</v>
      </c>
      <c r="M168" s="53">
        <f t="shared" si="13"/>
        <v>0</v>
      </c>
      <c r="N168" s="53">
        <f t="shared" si="14"/>
        <v>0</v>
      </c>
      <c r="P168" s="123"/>
    </row>
    <row r="169" spans="1:16">
      <c r="A169" s="46" t="s">
        <v>531</v>
      </c>
      <c r="B169" s="47" t="s">
        <v>532</v>
      </c>
      <c r="C169" s="48" t="s">
        <v>531</v>
      </c>
      <c r="D169" s="49" t="s">
        <v>532</v>
      </c>
      <c r="E169" s="50" t="s">
        <v>533</v>
      </c>
      <c r="F169" s="51" t="s">
        <v>518</v>
      </c>
      <c r="G169" s="52">
        <v>19</v>
      </c>
      <c r="H169" s="53">
        <v>0</v>
      </c>
      <c r="I169" s="53">
        <v>0</v>
      </c>
      <c r="J169" s="134">
        <v>0</v>
      </c>
      <c r="K169" s="53">
        <f t="shared" si="11"/>
        <v>0</v>
      </c>
      <c r="L169" s="53">
        <f t="shared" si="12"/>
        <v>0</v>
      </c>
      <c r="M169" s="53">
        <f t="shared" si="13"/>
        <v>0</v>
      </c>
      <c r="N169" s="53">
        <f t="shared" si="14"/>
        <v>0</v>
      </c>
      <c r="P169" s="123"/>
    </row>
    <row r="170" spans="1:16">
      <c r="A170" s="46" t="s">
        <v>534</v>
      </c>
      <c r="B170" s="47" t="s">
        <v>535</v>
      </c>
      <c r="C170" s="48" t="s">
        <v>534</v>
      </c>
      <c r="D170" s="49" t="s">
        <v>535</v>
      </c>
      <c r="E170" s="50" t="s">
        <v>536</v>
      </c>
      <c r="F170" s="51" t="s">
        <v>421</v>
      </c>
      <c r="G170" s="52">
        <v>19</v>
      </c>
      <c r="H170" s="53">
        <v>0</v>
      </c>
      <c r="I170" s="53">
        <v>0</v>
      </c>
      <c r="J170" s="134">
        <v>0</v>
      </c>
      <c r="K170" s="53">
        <f t="shared" si="11"/>
        <v>0</v>
      </c>
      <c r="L170" s="53">
        <f t="shared" si="12"/>
        <v>0</v>
      </c>
      <c r="M170" s="53">
        <f t="shared" si="13"/>
        <v>0</v>
      </c>
      <c r="N170" s="53">
        <f t="shared" si="14"/>
        <v>0</v>
      </c>
      <c r="P170" s="123"/>
    </row>
    <row r="171" spans="1:16">
      <c r="A171" s="46" t="s">
        <v>537</v>
      </c>
      <c r="B171" s="47" t="s">
        <v>538</v>
      </c>
      <c r="C171" s="48" t="s">
        <v>537</v>
      </c>
      <c r="D171" s="49" t="s">
        <v>538</v>
      </c>
      <c r="E171" s="50" t="s">
        <v>539</v>
      </c>
      <c r="F171" s="51" t="s">
        <v>518</v>
      </c>
      <c r="G171" s="52">
        <v>19</v>
      </c>
      <c r="H171" s="53">
        <v>0</v>
      </c>
      <c r="I171" s="53">
        <v>0</v>
      </c>
      <c r="J171" s="134">
        <v>0</v>
      </c>
      <c r="K171" s="53">
        <f t="shared" si="11"/>
        <v>0</v>
      </c>
      <c r="L171" s="53">
        <f t="shared" si="12"/>
        <v>0</v>
      </c>
      <c r="M171" s="53">
        <f t="shared" si="13"/>
        <v>0</v>
      </c>
      <c r="N171" s="53">
        <f t="shared" si="14"/>
        <v>0</v>
      </c>
      <c r="P171" s="123"/>
    </row>
    <row r="172" spans="1:16">
      <c r="A172" s="46" t="s">
        <v>540</v>
      </c>
      <c r="B172" s="47" t="s">
        <v>541</v>
      </c>
      <c r="C172" s="48" t="s">
        <v>540</v>
      </c>
      <c r="D172" s="49" t="s">
        <v>541</v>
      </c>
      <c r="E172" s="50" t="s">
        <v>542</v>
      </c>
      <c r="F172" s="51" t="s">
        <v>518</v>
      </c>
      <c r="G172" s="52">
        <v>19</v>
      </c>
      <c r="H172" s="53">
        <v>0</v>
      </c>
      <c r="I172" s="53">
        <v>0</v>
      </c>
      <c r="J172" s="134">
        <v>0</v>
      </c>
      <c r="K172" s="53">
        <f t="shared" si="11"/>
        <v>0</v>
      </c>
      <c r="L172" s="53">
        <f t="shared" si="12"/>
        <v>0</v>
      </c>
      <c r="M172" s="53">
        <f t="shared" si="13"/>
        <v>0</v>
      </c>
      <c r="N172" s="53">
        <f t="shared" si="14"/>
        <v>0</v>
      </c>
      <c r="P172" s="123"/>
    </row>
    <row r="173" spans="1:16">
      <c r="A173" s="46" t="s">
        <v>543</v>
      </c>
      <c r="B173" s="47" t="s">
        <v>544</v>
      </c>
      <c r="C173" s="48" t="s">
        <v>543</v>
      </c>
      <c r="D173" s="49" t="s">
        <v>544</v>
      </c>
      <c r="E173" s="50" t="s">
        <v>545</v>
      </c>
      <c r="F173" s="51" t="s">
        <v>518</v>
      </c>
      <c r="G173" s="52">
        <v>19</v>
      </c>
      <c r="H173" s="53">
        <v>0</v>
      </c>
      <c r="I173" s="53">
        <v>0</v>
      </c>
      <c r="J173" s="134">
        <v>0</v>
      </c>
      <c r="K173" s="53">
        <f t="shared" si="11"/>
        <v>0</v>
      </c>
      <c r="L173" s="53">
        <f t="shared" si="12"/>
        <v>0</v>
      </c>
      <c r="M173" s="53">
        <f t="shared" si="13"/>
        <v>0</v>
      </c>
      <c r="N173" s="53">
        <f t="shared" si="14"/>
        <v>0</v>
      </c>
      <c r="P173" s="123"/>
    </row>
    <row r="174" spans="1:16">
      <c r="A174" s="46" t="s">
        <v>546</v>
      </c>
      <c r="B174" s="47" t="s">
        <v>547</v>
      </c>
      <c r="C174" s="48" t="s">
        <v>546</v>
      </c>
      <c r="D174" s="49" t="s">
        <v>547</v>
      </c>
      <c r="E174" s="50" t="s">
        <v>548</v>
      </c>
      <c r="F174" s="51" t="s">
        <v>518</v>
      </c>
      <c r="G174" s="52">
        <v>19</v>
      </c>
      <c r="H174" s="53">
        <v>0</v>
      </c>
      <c r="I174" s="53">
        <v>0</v>
      </c>
      <c r="J174" s="134">
        <v>0</v>
      </c>
      <c r="K174" s="53">
        <f t="shared" si="11"/>
        <v>0</v>
      </c>
      <c r="L174" s="53">
        <f t="shared" si="12"/>
        <v>0</v>
      </c>
      <c r="M174" s="53">
        <f t="shared" si="13"/>
        <v>0</v>
      </c>
      <c r="N174" s="53">
        <f t="shared" si="14"/>
        <v>0</v>
      </c>
      <c r="P174" s="123"/>
    </row>
    <row r="175" spans="1:16">
      <c r="A175" s="46" t="s">
        <v>549</v>
      </c>
      <c r="B175" s="47" t="s">
        <v>550</v>
      </c>
      <c r="C175" s="48" t="s">
        <v>549</v>
      </c>
      <c r="D175" s="49" t="s">
        <v>550</v>
      </c>
      <c r="E175" s="50" t="s">
        <v>551</v>
      </c>
      <c r="F175" s="51" t="s">
        <v>518</v>
      </c>
      <c r="G175" s="52">
        <v>19</v>
      </c>
      <c r="H175" s="53">
        <v>0</v>
      </c>
      <c r="I175" s="53">
        <v>0</v>
      </c>
      <c r="J175" s="134">
        <v>0</v>
      </c>
      <c r="K175" s="53">
        <f t="shared" si="11"/>
        <v>0</v>
      </c>
      <c r="L175" s="53">
        <f t="shared" si="12"/>
        <v>0</v>
      </c>
      <c r="M175" s="53">
        <f t="shared" si="13"/>
        <v>0</v>
      </c>
      <c r="N175" s="53">
        <f t="shared" si="14"/>
        <v>0</v>
      </c>
      <c r="P175" s="123"/>
    </row>
    <row r="176" spans="1:16">
      <c r="A176" s="46" t="s">
        <v>552</v>
      </c>
      <c r="B176" s="47" t="s">
        <v>553</v>
      </c>
      <c r="C176" s="48" t="s">
        <v>552</v>
      </c>
      <c r="D176" s="49" t="s">
        <v>553</v>
      </c>
      <c r="E176" s="50" t="s">
        <v>554</v>
      </c>
      <c r="F176" s="51" t="s">
        <v>518</v>
      </c>
      <c r="G176" s="52">
        <v>19</v>
      </c>
      <c r="H176" s="53">
        <v>0</v>
      </c>
      <c r="I176" s="53">
        <v>0</v>
      </c>
      <c r="J176" s="134">
        <v>0</v>
      </c>
      <c r="K176" s="53">
        <f t="shared" si="11"/>
        <v>0</v>
      </c>
      <c r="L176" s="53">
        <f t="shared" si="12"/>
        <v>0</v>
      </c>
      <c r="M176" s="53">
        <f t="shared" si="13"/>
        <v>0</v>
      </c>
      <c r="N176" s="53">
        <f t="shared" si="14"/>
        <v>0</v>
      </c>
      <c r="P176" s="123"/>
    </row>
    <row r="177" spans="1:16">
      <c r="A177" s="46" t="s">
        <v>555</v>
      </c>
      <c r="B177" s="47" t="s">
        <v>556</v>
      </c>
      <c r="C177" s="48" t="s">
        <v>555</v>
      </c>
      <c r="D177" s="49" t="s">
        <v>556</v>
      </c>
      <c r="E177" s="50" t="s">
        <v>557</v>
      </c>
      <c r="F177" s="51" t="s">
        <v>518</v>
      </c>
      <c r="G177" s="52">
        <v>19</v>
      </c>
      <c r="H177" s="53">
        <v>0</v>
      </c>
      <c r="I177" s="53">
        <v>0</v>
      </c>
      <c r="J177" s="134">
        <v>0</v>
      </c>
      <c r="K177" s="53">
        <f t="shared" si="11"/>
        <v>0</v>
      </c>
      <c r="L177" s="53">
        <f t="shared" si="12"/>
        <v>0</v>
      </c>
      <c r="M177" s="53">
        <f t="shared" si="13"/>
        <v>0</v>
      </c>
      <c r="N177" s="53">
        <f t="shared" si="14"/>
        <v>0</v>
      </c>
      <c r="P177" s="123"/>
    </row>
    <row r="178" spans="1:16">
      <c r="A178" s="46" t="s">
        <v>558</v>
      </c>
      <c r="B178" s="47" t="s">
        <v>559</v>
      </c>
      <c r="C178" s="48" t="s">
        <v>558</v>
      </c>
      <c r="D178" s="49" t="s">
        <v>559</v>
      </c>
      <c r="E178" s="50" t="s">
        <v>560</v>
      </c>
      <c r="F178" s="51" t="s">
        <v>518</v>
      </c>
      <c r="G178" s="52">
        <v>19</v>
      </c>
      <c r="H178" s="53">
        <v>0</v>
      </c>
      <c r="I178" s="53">
        <v>0</v>
      </c>
      <c r="J178" s="134">
        <v>0</v>
      </c>
      <c r="K178" s="53">
        <f t="shared" si="11"/>
        <v>0</v>
      </c>
      <c r="L178" s="53">
        <f t="shared" si="12"/>
        <v>0</v>
      </c>
      <c r="M178" s="53">
        <f t="shared" si="13"/>
        <v>0</v>
      </c>
      <c r="N178" s="53">
        <f t="shared" si="14"/>
        <v>0</v>
      </c>
      <c r="P178" s="123"/>
    </row>
    <row r="179" spans="1:16">
      <c r="A179" s="46" t="s">
        <v>561</v>
      </c>
      <c r="B179" s="47" t="s">
        <v>562</v>
      </c>
      <c r="C179" s="48" t="s">
        <v>561</v>
      </c>
      <c r="D179" s="49" t="s">
        <v>562</v>
      </c>
      <c r="E179" s="50" t="s">
        <v>563</v>
      </c>
      <c r="F179" s="51" t="s">
        <v>518</v>
      </c>
      <c r="G179" s="52">
        <v>19</v>
      </c>
      <c r="H179" s="53">
        <v>0</v>
      </c>
      <c r="I179" s="53">
        <v>0</v>
      </c>
      <c r="J179" s="134">
        <v>0</v>
      </c>
      <c r="K179" s="53">
        <f t="shared" si="11"/>
        <v>0</v>
      </c>
      <c r="L179" s="53">
        <f t="shared" si="12"/>
        <v>0</v>
      </c>
      <c r="M179" s="53">
        <f t="shared" si="13"/>
        <v>0</v>
      </c>
      <c r="N179" s="53">
        <f t="shared" si="14"/>
        <v>0</v>
      </c>
      <c r="P179" s="123"/>
    </row>
    <row r="180" spans="1:16">
      <c r="A180" s="54" t="s">
        <v>515</v>
      </c>
      <c r="B180" s="55" t="s">
        <v>516</v>
      </c>
      <c r="C180" s="56" t="s">
        <v>564</v>
      </c>
      <c r="D180" s="57" t="s">
        <v>565</v>
      </c>
      <c r="E180" s="58" t="s">
        <v>566</v>
      </c>
      <c r="F180" s="59" t="s">
        <v>518</v>
      </c>
      <c r="G180" s="60">
        <v>19</v>
      </c>
      <c r="H180" s="61">
        <v>24</v>
      </c>
      <c r="I180" s="61">
        <v>31</v>
      </c>
      <c r="J180" s="135">
        <v>38</v>
      </c>
      <c r="K180" s="61">
        <f t="shared" si="11"/>
        <v>45</v>
      </c>
      <c r="L180" s="61">
        <f t="shared" si="12"/>
        <v>52</v>
      </c>
      <c r="M180" s="61">
        <f t="shared" si="13"/>
        <v>59</v>
      </c>
      <c r="N180" s="61">
        <f t="shared" si="14"/>
        <v>66</v>
      </c>
      <c r="P180" s="123"/>
    </row>
    <row r="181" spans="1:16">
      <c r="A181" s="54" t="s">
        <v>519</v>
      </c>
      <c r="B181" s="55" t="s">
        <v>520</v>
      </c>
      <c r="C181" s="56" t="s">
        <v>564</v>
      </c>
      <c r="D181" s="57" t="s">
        <v>565</v>
      </c>
      <c r="E181" s="58" t="s">
        <v>567</v>
      </c>
      <c r="F181" s="59" t="s">
        <v>518</v>
      </c>
      <c r="G181" s="60">
        <v>19</v>
      </c>
      <c r="H181" s="61">
        <v>10.5</v>
      </c>
      <c r="I181" s="61">
        <v>9.35</v>
      </c>
      <c r="J181" s="135">
        <v>8.2000000000000011</v>
      </c>
      <c r="K181" s="61">
        <f t="shared" si="11"/>
        <v>7.0500000000000025</v>
      </c>
      <c r="L181" s="61">
        <f t="shared" si="12"/>
        <v>5.9000000000000039</v>
      </c>
      <c r="M181" s="61">
        <f t="shared" si="13"/>
        <v>4.7500000000000053</v>
      </c>
      <c r="N181" s="61">
        <f t="shared" si="14"/>
        <v>3.6000000000000068</v>
      </c>
      <c r="P181" s="123"/>
    </row>
    <row r="182" spans="1:16">
      <c r="A182" s="54" t="s">
        <v>525</v>
      </c>
      <c r="B182" s="55" t="s">
        <v>526</v>
      </c>
      <c r="C182" s="56" t="s">
        <v>564</v>
      </c>
      <c r="D182" s="57" t="s">
        <v>565</v>
      </c>
      <c r="E182" s="58" t="s">
        <v>568</v>
      </c>
      <c r="F182" s="59" t="s">
        <v>518</v>
      </c>
      <c r="G182" s="60">
        <v>19</v>
      </c>
      <c r="H182" s="61">
        <v>57.74</v>
      </c>
      <c r="I182" s="61">
        <v>48.300000000000004</v>
      </c>
      <c r="J182" s="135">
        <v>38.86</v>
      </c>
      <c r="K182" s="61">
        <f t="shared" si="11"/>
        <v>29.419999999999995</v>
      </c>
      <c r="L182" s="61">
        <f t="shared" si="12"/>
        <v>19.97999999999999</v>
      </c>
      <c r="M182" s="61">
        <f t="shared" si="13"/>
        <v>10.539999999999985</v>
      </c>
      <c r="N182" s="61">
        <f t="shared" si="14"/>
        <v>1.0999999999999801</v>
      </c>
      <c r="P182" s="123"/>
    </row>
    <row r="183" spans="1:16">
      <c r="A183" s="54" t="s">
        <v>528</v>
      </c>
      <c r="B183" s="55" t="s">
        <v>529</v>
      </c>
      <c r="C183" s="56" t="s">
        <v>564</v>
      </c>
      <c r="D183" s="57" t="s">
        <v>565</v>
      </c>
      <c r="E183" s="58" t="s">
        <v>569</v>
      </c>
      <c r="F183" s="59" t="s">
        <v>518</v>
      </c>
      <c r="G183" s="60">
        <v>19</v>
      </c>
      <c r="H183" s="61">
        <v>3</v>
      </c>
      <c r="I183" s="61">
        <v>7</v>
      </c>
      <c r="J183" s="135">
        <v>11</v>
      </c>
      <c r="K183" s="61">
        <f t="shared" si="11"/>
        <v>15</v>
      </c>
      <c r="L183" s="61">
        <f t="shared" si="12"/>
        <v>19</v>
      </c>
      <c r="M183" s="61">
        <f t="shared" si="13"/>
        <v>23</v>
      </c>
      <c r="N183" s="61">
        <f t="shared" si="14"/>
        <v>27</v>
      </c>
      <c r="P183" s="123"/>
    </row>
    <row r="184" spans="1:16">
      <c r="A184" s="54" t="s">
        <v>531</v>
      </c>
      <c r="B184" s="55" t="s">
        <v>532</v>
      </c>
      <c r="C184" s="56" t="s">
        <v>564</v>
      </c>
      <c r="D184" s="57" t="s">
        <v>565</v>
      </c>
      <c r="E184" s="58" t="s">
        <v>570</v>
      </c>
      <c r="F184" s="59" t="s">
        <v>518</v>
      </c>
      <c r="G184" s="60">
        <v>19</v>
      </c>
      <c r="H184" s="61">
        <v>24</v>
      </c>
      <c r="I184" s="61">
        <v>24</v>
      </c>
      <c r="J184" s="135">
        <v>24</v>
      </c>
      <c r="K184" s="61">
        <f t="shared" si="11"/>
        <v>24</v>
      </c>
      <c r="L184" s="61">
        <f t="shared" si="12"/>
        <v>24</v>
      </c>
      <c r="M184" s="61">
        <f t="shared" si="13"/>
        <v>24</v>
      </c>
      <c r="N184" s="61">
        <f t="shared" si="14"/>
        <v>24</v>
      </c>
      <c r="P184" s="123"/>
    </row>
    <row r="185" spans="1:16">
      <c r="A185" s="54" t="s">
        <v>534</v>
      </c>
      <c r="B185" s="55" t="s">
        <v>535</v>
      </c>
      <c r="C185" s="56" t="s">
        <v>564</v>
      </c>
      <c r="D185" s="57" t="s">
        <v>565</v>
      </c>
      <c r="E185" s="58" t="s">
        <v>571</v>
      </c>
      <c r="F185" s="59" t="s">
        <v>421</v>
      </c>
      <c r="G185" s="60">
        <v>19</v>
      </c>
      <c r="H185" s="61">
        <v>94.35</v>
      </c>
      <c r="I185" s="61">
        <v>98</v>
      </c>
      <c r="J185" s="135">
        <v>101.65</v>
      </c>
      <c r="K185" s="61">
        <f t="shared" si="11"/>
        <v>105.30000000000001</v>
      </c>
      <c r="L185" s="61">
        <f t="shared" si="12"/>
        <v>108.95000000000002</v>
      </c>
      <c r="M185" s="61">
        <f t="shared" si="13"/>
        <v>112.60000000000002</v>
      </c>
      <c r="N185" s="61">
        <f t="shared" si="14"/>
        <v>116.25000000000003</v>
      </c>
      <c r="P185" s="123"/>
    </row>
    <row r="186" spans="1:16">
      <c r="A186" s="54" t="s">
        <v>537</v>
      </c>
      <c r="B186" s="55" t="s">
        <v>538</v>
      </c>
      <c r="C186" s="56" t="s">
        <v>564</v>
      </c>
      <c r="D186" s="57" t="s">
        <v>565</v>
      </c>
      <c r="E186" s="58" t="s">
        <v>572</v>
      </c>
      <c r="F186" s="59" t="s">
        <v>518</v>
      </c>
      <c r="G186" s="60">
        <v>19</v>
      </c>
      <c r="H186" s="61">
        <v>18.5</v>
      </c>
      <c r="I186" s="61">
        <v>17</v>
      </c>
      <c r="J186" s="135">
        <v>15.5</v>
      </c>
      <c r="K186" s="61">
        <f t="shared" si="11"/>
        <v>14</v>
      </c>
      <c r="L186" s="61">
        <f t="shared" si="12"/>
        <v>12.5</v>
      </c>
      <c r="M186" s="61">
        <f t="shared" si="13"/>
        <v>11</v>
      </c>
      <c r="N186" s="61">
        <f t="shared" si="14"/>
        <v>9.5</v>
      </c>
      <c r="P186" s="123"/>
    </row>
    <row r="187" spans="1:16">
      <c r="A187" s="54" t="s">
        <v>540</v>
      </c>
      <c r="B187" s="55" t="s">
        <v>541</v>
      </c>
      <c r="C187" s="56" t="s">
        <v>564</v>
      </c>
      <c r="D187" s="57" t="s">
        <v>565</v>
      </c>
      <c r="E187" s="58" t="s">
        <v>573</v>
      </c>
      <c r="F187" s="59" t="s">
        <v>518</v>
      </c>
      <c r="G187" s="60">
        <v>19</v>
      </c>
      <c r="H187" s="61">
        <v>12</v>
      </c>
      <c r="I187" s="61">
        <v>11.5</v>
      </c>
      <c r="J187" s="135">
        <v>11</v>
      </c>
      <c r="K187" s="61">
        <f t="shared" si="11"/>
        <v>10.5</v>
      </c>
      <c r="L187" s="61">
        <f t="shared" si="12"/>
        <v>10</v>
      </c>
      <c r="M187" s="61">
        <f t="shared" si="13"/>
        <v>9.5</v>
      </c>
      <c r="N187" s="61">
        <f t="shared" si="14"/>
        <v>9</v>
      </c>
      <c r="P187" s="123"/>
    </row>
    <row r="188" spans="1:16">
      <c r="A188" s="54" t="s">
        <v>543</v>
      </c>
      <c r="B188" s="55" t="s">
        <v>544</v>
      </c>
      <c r="C188" s="56" t="s">
        <v>564</v>
      </c>
      <c r="D188" s="57" t="s">
        <v>565</v>
      </c>
      <c r="E188" s="58" t="s">
        <v>574</v>
      </c>
      <c r="F188" s="59" t="s">
        <v>518</v>
      </c>
      <c r="G188" s="60">
        <v>19</v>
      </c>
      <c r="H188" s="61">
        <v>14.25</v>
      </c>
      <c r="I188" s="61">
        <v>14</v>
      </c>
      <c r="J188" s="135">
        <v>13.75</v>
      </c>
      <c r="K188" s="61">
        <f t="shared" si="11"/>
        <v>13.5</v>
      </c>
      <c r="L188" s="61">
        <f t="shared" si="12"/>
        <v>13.25</v>
      </c>
      <c r="M188" s="61">
        <f t="shared" si="13"/>
        <v>13</v>
      </c>
      <c r="N188" s="61">
        <f t="shared" si="14"/>
        <v>12.75</v>
      </c>
      <c r="P188" s="123"/>
    </row>
    <row r="189" spans="1:16">
      <c r="A189" s="54" t="s">
        <v>546</v>
      </c>
      <c r="B189" s="55" t="s">
        <v>547</v>
      </c>
      <c r="C189" s="56" t="s">
        <v>564</v>
      </c>
      <c r="D189" s="57" t="s">
        <v>565</v>
      </c>
      <c r="E189" s="58" t="s">
        <v>575</v>
      </c>
      <c r="F189" s="59" t="s">
        <v>518</v>
      </c>
      <c r="G189" s="60">
        <v>19</v>
      </c>
      <c r="H189" s="61">
        <v>14</v>
      </c>
      <c r="I189" s="61">
        <v>11</v>
      </c>
      <c r="J189" s="135">
        <v>8</v>
      </c>
      <c r="K189" s="61">
        <f t="shared" si="11"/>
        <v>5</v>
      </c>
      <c r="L189" s="61">
        <f t="shared" si="12"/>
        <v>2</v>
      </c>
      <c r="M189" s="61">
        <v>0</v>
      </c>
      <c r="N189" s="61">
        <v>0</v>
      </c>
      <c r="P189" s="123"/>
    </row>
    <row r="190" spans="1:16">
      <c r="A190" s="62" t="s">
        <v>564</v>
      </c>
      <c r="B190" s="63" t="s">
        <v>565</v>
      </c>
      <c r="C190" s="64" t="s">
        <v>564</v>
      </c>
      <c r="D190" s="65" t="s">
        <v>576</v>
      </c>
      <c r="E190" s="66" t="s">
        <v>577</v>
      </c>
      <c r="F190" s="67" t="s">
        <v>518</v>
      </c>
      <c r="G190" s="105">
        <v>19</v>
      </c>
      <c r="H190" s="69">
        <v>0</v>
      </c>
      <c r="I190" s="69">
        <v>0</v>
      </c>
      <c r="J190" s="136">
        <v>0</v>
      </c>
      <c r="K190" s="69">
        <f t="shared" si="11"/>
        <v>0</v>
      </c>
      <c r="L190" s="69">
        <f t="shared" si="12"/>
        <v>0</v>
      </c>
      <c r="M190" s="69">
        <f t="shared" si="13"/>
        <v>0</v>
      </c>
      <c r="N190" s="69">
        <f t="shared" si="14"/>
        <v>0</v>
      </c>
      <c r="P190" s="123"/>
    </row>
    <row r="191" spans="1:16">
      <c r="A191" s="46" t="s">
        <v>578</v>
      </c>
      <c r="B191" s="47" t="s">
        <v>579</v>
      </c>
      <c r="C191" s="48" t="s">
        <v>578</v>
      </c>
      <c r="D191" s="49" t="s">
        <v>579</v>
      </c>
      <c r="E191" s="50" t="s">
        <v>580</v>
      </c>
      <c r="F191" s="51" t="s">
        <v>581</v>
      </c>
      <c r="G191" s="106">
        <v>20</v>
      </c>
      <c r="H191" s="53">
        <v>0</v>
      </c>
      <c r="I191" s="53">
        <v>0</v>
      </c>
      <c r="J191" s="134">
        <v>0</v>
      </c>
      <c r="K191" s="53">
        <f t="shared" si="11"/>
        <v>0</v>
      </c>
      <c r="L191" s="53">
        <f t="shared" si="12"/>
        <v>0</v>
      </c>
      <c r="M191" s="53">
        <f t="shared" si="13"/>
        <v>0</v>
      </c>
      <c r="N191" s="53">
        <f t="shared" si="14"/>
        <v>0</v>
      </c>
      <c r="P191" s="123"/>
    </row>
    <row r="192" spans="1:16">
      <c r="A192" s="46" t="s">
        <v>582</v>
      </c>
      <c r="B192" s="47" t="s">
        <v>583</v>
      </c>
      <c r="C192" s="48" t="s">
        <v>582</v>
      </c>
      <c r="D192" s="49" t="s">
        <v>583</v>
      </c>
      <c r="E192" s="50" t="s">
        <v>584</v>
      </c>
      <c r="F192" s="51" t="s">
        <v>581</v>
      </c>
      <c r="G192" s="106">
        <v>20</v>
      </c>
      <c r="H192" s="53">
        <v>0</v>
      </c>
      <c r="I192" s="53">
        <v>0</v>
      </c>
      <c r="J192" s="134">
        <v>0</v>
      </c>
      <c r="K192" s="53">
        <f t="shared" si="11"/>
        <v>0</v>
      </c>
      <c r="L192" s="53">
        <f t="shared" si="12"/>
        <v>0</v>
      </c>
      <c r="M192" s="53">
        <f t="shared" si="13"/>
        <v>0</v>
      </c>
      <c r="N192" s="53">
        <f t="shared" si="14"/>
        <v>0</v>
      </c>
      <c r="P192" s="123"/>
    </row>
    <row r="193" spans="1:16">
      <c r="A193" s="46" t="s">
        <v>585</v>
      </c>
      <c r="B193" s="47" t="s">
        <v>586</v>
      </c>
      <c r="C193" s="48" t="s">
        <v>585</v>
      </c>
      <c r="D193" s="49" t="s">
        <v>586</v>
      </c>
      <c r="E193" s="50" t="s">
        <v>587</v>
      </c>
      <c r="F193" s="51" t="s">
        <v>581</v>
      </c>
      <c r="G193" s="52">
        <v>20</v>
      </c>
      <c r="H193" s="53">
        <v>0</v>
      </c>
      <c r="I193" s="53">
        <v>0</v>
      </c>
      <c r="J193" s="134">
        <v>0</v>
      </c>
      <c r="K193" s="53">
        <f t="shared" si="11"/>
        <v>0</v>
      </c>
      <c r="L193" s="53">
        <f t="shared" si="12"/>
        <v>0</v>
      </c>
      <c r="M193" s="53">
        <f t="shared" si="13"/>
        <v>0</v>
      </c>
      <c r="N193" s="53">
        <f t="shared" si="14"/>
        <v>0</v>
      </c>
      <c r="P193" s="123"/>
    </row>
    <row r="194" spans="1:16">
      <c r="A194" s="46" t="s">
        <v>588</v>
      </c>
      <c r="B194" s="47" t="s">
        <v>589</v>
      </c>
      <c r="C194" s="48" t="s">
        <v>588</v>
      </c>
      <c r="D194" s="49" t="s">
        <v>589</v>
      </c>
      <c r="E194" s="50" t="s">
        <v>590</v>
      </c>
      <c r="F194" s="51" t="s">
        <v>581</v>
      </c>
      <c r="G194" s="52">
        <v>20</v>
      </c>
      <c r="H194" s="53">
        <v>0</v>
      </c>
      <c r="I194" s="53">
        <v>0</v>
      </c>
      <c r="J194" s="134">
        <v>0</v>
      </c>
      <c r="K194" s="53">
        <f t="shared" si="11"/>
        <v>0</v>
      </c>
      <c r="L194" s="53">
        <f t="shared" si="12"/>
        <v>0</v>
      </c>
      <c r="M194" s="53">
        <f t="shared" si="13"/>
        <v>0</v>
      </c>
      <c r="N194" s="53">
        <f t="shared" si="14"/>
        <v>0</v>
      </c>
      <c r="P194" s="123"/>
    </row>
    <row r="195" spans="1:16">
      <c r="A195" s="46" t="s">
        <v>591</v>
      </c>
      <c r="B195" s="47" t="s">
        <v>592</v>
      </c>
      <c r="C195" s="48" t="s">
        <v>591</v>
      </c>
      <c r="D195" s="49" t="s">
        <v>592</v>
      </c>
      <c r="E195" s="50" t="s">
        <v>593</v>
      </c>
      <c r="F195" s="51" t="s">
        <v>581</v>
      </c>
      <c r="G195" s="52">
        <v>20</v>
      </c>
      <c r="H195" s="53">
        <v>0</v>
      </c>
      <c r="I195" s="53">
        <v>0</v>
      </c>
      <c r="J195" s="134">
        <v>0</v>
      </c>
      <c r="K195" s="53">
        <f t="shared" si="11"/>
        <v>0</v>
      </c>
      <c r="L195" s="53">
        <f t="shared" si="12"/>
        <v>0</v>
      </c>
      <c r="M195" s="53">
        <f t="shared" si="13"/>
        <v>0</v>
      </c>
      <c r="N195" s="53">
        <f t="shared" si="14"/>
        <v>0</v>
      </c>
      <c r="P195" s="123"/>
    </row>
    <row r="196" spans="1:16">
      <c r="A196" s="46" t="s">
        <v>594</v>
      </c>
      <c r="B196" s="47" t="s">
        <v>595</v>
      </c>
      <c r="C196" s="48" t="s">
        <v>594</v>
      </c>
      <c r="D196" s="49" t="s">
        <v>595</v>
      </c>
      <c r="E196" s="50" t="s">
        <v>596</v>
      </c>
      <c r="F196" s="51" t="s">
        <v>581</v>
      </c>
      <c r="G196" s="107">
        <v>20</v>
      </c>
      <c r="H196" s="53">
        <v>0</v>
      </c>
      <c r="I196" s="53">
        <v>0</v>
      </c>
      <c r="J196" s="134">
        <v>0</v>
      </c>
      <c r="K196" s="53">
        <f t="shared" si="11"/>
        <v>0</v>
      </c>
      <c r="L196" s="53">
        <f t="shared" si="12"/>
        <v>0</v>
      </c>
      <c r="M196" s="53">
        <f t="shared" si="13"/>
        <v>0</v>
      </c>
      <c r="N196" s="53">
        <f t="shared" si="14"/>
        <v>0</v>
      </c>
      <c r="P196" s="123"/>
    </row>
    <row r="197" spans="1:16">
      <c r="A197" s="54" t="s">
        <v>578</v>
      </c>
      <c r="B197" s="55" t="s">
        <v>579</v>
      </c>
      <c r="C197" s="108" t="s">
        <v>597</v>
      </c>
      <c r="D197" s="109" t="s">
        <v>598</v>
      </c>
      <c r="E197" s="110" t="s">
        <v>599</v>
      </c>
      <c r="F197" s="59" t="s">
        <v>581</v>
      </c>
      <c r="G197" s="60">
        <v>20</v>
      </c>
      <c r="H197" s="61">
        <v>208</v>
      </c>
      <c r="I197" s="61">
        <v>214.65</v>
      </c>
      <c r="J197" s="135">
        <v>182.9</v>
      </c>
      <c r="K197" s="61">
        <f t="shared" si="11"/>
        <v>151.15</v>
      </c>
      <c r="L197" s="61">
        <f t="shared" si="12"/>
        <v>119.4</v>
      </c>
      <c r="M197" s="61">
        <f t="shared" si="13"/>
        <v>87.65</v>
      </c>
      <c r="N197" s="61">
        <f t="shared" si="14"/>
        <v>55.900000000000006</v>
      </c>
      <c r="P197" s="123"/>
    </row>
    <row r="198" spans="1:16">
      <c r="A198" s="54" t="s">
        <v>582</v>
      </c>
      <c r="B198" s="55" t="s">
        <v>583</v>
      </c>
      <c r="C198" s="108" t="s">
        <v>597</v>
      </c>
      <c r="D198" s="109" t="s">
        <v>598</v>
      </c>
      <c r="E198" s="110" t="s">
        <v>600</v>
      </c>
      <c r="F198" s="59" t="s">
        <v>581</v>
      </c>
      <c r="G198" s="60">
        <v>20</v>
      </c>
      <c r="H198" s="61">
        <v>307.75</v>
      </c>
      <c r="I198" s="61">
        <v>292.14000000000004</v>
      </c>
      <c r="J198" s="135">
        <v>299.10000000000002</v>
      </c>
      <c r="K198" s="61">
        <f t="shared" si="11"/>
        <v>306.06</v>
      </c>
      <c r="L198" s="61">
        <f t="shared" si="12"/>
        <v>313.02</v>
      </c>
      <c r="M198" s="61">
        <f t="shared" si="13"/>
        <v>319.97999999999996</v>
      </c>
      <c r="N198" s="61">
        <f t="shared" si="14"/>
        <v>326.93999999999994</v>
      </c>
      <c r="P198" s="123"/>
    </row>
    <row r="199" spans="1:16">
      <c r="A199" s="54" t="s">
        <v>588</v>
      </c>
      <c r="B199" s="55" t="s">
        <v>589</v>
      </c>
      <c r="C199" s="82" t="s">
        <v>597</v>
      </c>
      <c r="D199" s="83" t="s">
        <v>589</v>
      </c>
      <c r="E199" s="84" t="s">
        <v>1419</v>
      </c>
      <c r="F199" s="59" t="s">
        <v>581</v>
      </c>
      <c r="G199" s="111">
        <v>20</v>
      </c>
      <c r="H199" s="61">
        <v>197.93</v>
      </c>
      <c r="I199" s="61">
        <v>201</v>
      </c>
      <c r="J199" s="135">
        <v>181.13</v>
      </c>
      <c r="K199" s="61">
        <f t="shared" si="11"/>
        <v>161.26</v>
      </c>
      <c r="L199" s="61">
        <f t="shared" si="12"/>
        <v>141.38999999999999</v>
      </c>
      <c r="M199" s="61">
        <f t="shared" si="13"/>
        <v>121.51999999999998</v>
      </c>
      <c r="N199" s="61">
        <f t="shared" si="14"/>
        <v>101.64999999999998</v>
      </c>
      <c r="P199" s="123"/>
    </row>
    <row r="200" spans="1:16">
      <c r="A200" s="54" t="s">
        <v>594</v>
      </c>
      <c r="B200" s="55" t="s">
        <v>595</v>
      </c>
      <c r="C200" s="82" t="s">
        <v>597</v>
      </c>
      <c r="D200" s="83" t="s">
        <v>595</v>
      </c>
      <c r="E200" s="84" t="s">
        <v>1420</v>
      </c>
      <c r="F200" s="59" t="s">
        <v>581</v>
      </c>
      <c r="G200" s="107">
        <v>20</v>
      </c>
      <c r="H200" s="61">
        <v>391.57999999999993</v>
      </c>
      <c r="I200" s="61">
        <v>382.6</v>
      </c>
      <c r="J200" s="135">
        <v>373.62000000000012</v>
      </c>
      <c r="K200" s="61">
        <f t="shared" si="11"/>
        <v>364.64000000000021</v>
      </c>
      <c r="L200" s="61">
        <f t="shared" si="12"/>
        <v>355.66000000000031</v>
      </c>
      <c r="M200" s="61">
        <f t="shared" si="13"/>
        <v>346.6800000000004</v>
      </c>
      <c r="N200" s="61">
        <f t="shared" si="14"/>
        <v>337.7000000000005</v>
      </c>
      <c r="P200" s="123"/>
    </row>
    <row r="201" spans="1:16">
      <c r="A201" s="85" t="s">
        <v>597</v>
      </c>
      <c r="B201" s="63" t="s">
        <v>598</v>
      </c>
      <c r="C201" s="82" t="s">
        <v>597</v>
      </c>
      <c r="D201" s="109" t="s">
        <v>598</v>
      </c>
      <c r="E201" s="110" t="s">
        <v>601</v>
      </c>
      <c r="F201" s="67" t="s">
        <v>581</v>
      </c>
      <c r="G201" s="68">
        <v>20</v>
      </c>
      <c r="H201" s="61">
        <v>0</v>
      </c>
      <c r="I201" s="61">
        <v>0</v>
      </c>
      <c r="J201" s="135">
        <v>0</v>
      </c>
      <c r="K201" s="61">
        <f t="shared" si="11"/>
        <v>0</v>
      </c>
      <c r="L201" s="61">
        <f t="shared" si="12"/>
        <v>0</v>
      </c>
      <c r="M201" s="61">
        <f t="shared" si="13"/>
        <v>0</v>
      </c>
      <c r="N201" s="61">
        <f t="shared" si="14"/>
        <v>0</v>
      </c>
      <c r="P201" s="123"/>
    </row>
    <row r="202" spans="1:16">
      <c r="A202" s="86" t="s">
        <v>585</v>
      </c>
      <c r="B202" s="87" t="s">
        <v>586</v>
      </c>
      <c r="C202" s="82" t="s">
        <v>602</v>
      </c>
      <c r="D202" s="83" t="s">
        <v>603</v>
      </c>
      <c r="E202" s="84" t="s">
        <v>1421</v>
      </c>
      <c r="F202" s="59" t="s">
        <v>581</v>
      </c>
      <c r="G202" s="60">
        <v>20</v>
      </c>
      <c r="H202" s="61">
        <v>490.42</v>
      </c>
      <c r="I202" s="61">
        <v>534.76</v>
      </c>
      <c r="J202" s="135">
        <v>522.1</v>
      </c>
      <c r="K202" s="61">
        <f t="shared" si="11"/>
        <v>509.44000000000005</v>
      </c>
      <c r="L202" s="61">
        <f t="shared" si="12"/>
        <v>496.78000000000009</v>
      </c>
      <c r="M202" s="61">
        <f t="shared" si="13"/>
        <v>484.12000000000012</v>
      </c>
      <c r="N202" s="61">
        <f t="shared" si="14"/>
        <v>471.46000000000015</v>
      </c>
      <c r="P202" s="123"/>
    </row>
    <row r="203" spans="1:16">
      <c r="A203" s="86" t="s">
        <v>591</v>
      </c>
      <c r="B203" s="87" t="s">
        <v>592</v>
      </c>
      <c r="C203" s="82" t="s">
        <v>602</v>
      </c>
      <c r="D203" s="83" t="s">
        <v>603</v>
      </c>
      <c r="E203" s="84" t="s">
        <v>1422</v>
      </c>
      <c r="F203" s="59" t="s">
        <v>581</v>
      </c>
      <c r="G203" s="60">
        <v>20</v>
      </c>
      <c r="H203" s="61">
        <v>393.00000000000006</v>
      </c>
      <c r="I203" s="61">
        <v>397.72000000000008</v>
      </c>
      <c r="J203" s="135">
        <v>395.85000000000008</v>
      </c>
      <c r="K203" s="61">
        <f t="shared" si="11"/>
        <v>393.98000000000008</v>
      </c>
      <c r="L203" s="61">
        <f t="shared" si="12"/>
        <v>392.11000000000007</v>
      </c>
      <c r="M203" s="61">
        <f t="shared" si="13"/>
        <v>390.24000000000007</v>
      </c>
      <c r="N203" s="61">
        <f t="shared" si="14"/>
        <v>388.37000000000006</v>
      </c>
      <c r="P203" s="123"/>
    </row>
    <row r="204" spans="1:16">
      <c r="A204" s="85" t="s">
        <v>602</v>
      </c>
      <c r="B204" s="63" t="s">
        <v>604</v>
      </c>
      <c r="C204" s="82" t="s">
        <v>602</v>
      </c>
      <c r="D204" s="83" t="s">
        <v>603</v>
      </c>
      <c r="E204" s="84" t="s">
        <v>1423</v>
      </c>
      <c r="F204" s="67" t="s">
        <v>581</v>
      </c>
      <c r="G204" s="68">
        <v>20</v>
      </c>
      <c r="H204" s="61">
        <v>0</v>
      </c>
      <c r="I204" s="61">
        <v>0</v>
      </c>
      <c r="J204" s="135">
        <v>0</v>
      </c>
      <c r="K204" s="61">
        <f t="shared" si="11"/>
        <v>0</v>
      </c>
      <c r="L204" s="61">
        <f t="shared" si="12"/>
        <v>0</v>
      </c>
      <c r="M204" s="61">
        <f t="shared" si="13"/>
        <v>0</v>
      </c>
      <c r="N204" s="61">
        <f t="shared" si="14"/>
        <v>0</v>
      </c>
      <c r="P204" s="123"/>
    </row>
    <row r="205" spans="1:16">
      <c r="A205" s="46" t="s">
        <v>605</v>
      </c>
      <c r="B205" s="47" t="s">
        <v>581</v>
      </c>
      <c r="C205" s="48" t="s">
        <v>605</v>
      </c>
      <c r="D205" s="49" t="s">
        <v>581</v>
      </c>
      <c r="E205" s="50" t="s">
        <v>606</v>
      </c>
      <c r="F205" s="51" t="s">
        <v>581</v>
      </c>
      <c r="G205" s="52">
        <v>21</v>
      </c>
      <c r="H205" s="53">
        <v>0</v>
      </c>
      <c r="I205" s="53">
        <v>0</v>
      </c>
      <c r="J205" s="134">
        <v>0</v>
      </c>
      <c r="K205" s="53">
        <f t="shared" si="11"/>
        <v>0</v>
      </c>
      <c r="L205" s="53">
        <f t="shared" si="12"/>
        <v>0</v>
      </c>
      <c r="M205" s="53">
        <f t="shared" si="13"/>
        <v>0</v>
      </c>
      <c r="N205" s="53">
        <f t="shared" si="14"/>
        <v>0</v>
      </c>
      <c r="P205" s="123"/>
    </row>
    <row r="206" spans="1:16">
      <c r="A206" s="46" t="s">
        <v>607</v>
      </c>
      <c r="B206" s="47" t="s">
        <v>608</v>
      </c>
      <c r="C206" s="48" t="s">
        <v>607</v>
      </c>
      <c r="D206" s="49" t="s">
        <v>608</v>
      </c>
      <c r="E206" s="50" t="s">
        <v>609</v>
      </c>
      <c r="F206" s="51" t="s">
        <v>581</v>
      </c>
      <c r="G206" s="106">
        <v>21</v>
      </c>
      <c r="H206" s="53">
        <v>0</v>
      </c>
      <c r="I206" s="53">
        <v>0</v>
      </c>
      <c r="J206" s="134">
        <v>0</v>
      </c>
      <c r="K206" s="53">
        <f t="shared" si="11"/>
        <v>0</v>
      </c>
      <c r="L206" s="53">
        <f t="shared" si="12"/>
        <v>0</v>
      </c>
      <c r="M206" s="53">
        <f t="shared" si="13"/>
        <v>0</v>
      </c>
      <c r="N206" s="53">
        <f t="shared" si="14"/>
        <v>0</v>
      </c>
      <c r="P206" s="123"/>
    </row>
    <row r="207" spans="1:16">
      <c r="A207" s="46" t="s">
        <v>610</v>
      </c>
      <c r="B207" s="47" t="s">
        <v>611</v>
      </c>
      <c r="C207" s="48" t="s">
        <v>610</v>
      </c>
      <c r="D207" s="49" t="s">
        <v>611</v>
      </c>
      <c r="E207" s="50" t="s">
        <v>612</v>
      </c>
      <c r="F207" s="51" t="s">
        <v>581</v>
      </c>
      <c r="G207" s="52">
        <v>21</v>
      </c>
      <c r="H207" s="53">
        <v>0</v>
      </c>
      <c r="I207" s="53">
        <v>0</v>
      </c>
      <c r="J207" s="134">
        <v>0</v>
      </c>
      <c r="K207" s="53">
        <f t="shared" si="11"/>
        <v>0</v>
      </c>
      <c r="L207" s="53">
        <f t="shared" si="12"/>
        <v>0</v>
      </c>
      <c r="M207" s="53">
        <f t="shared" si="13"/>
        <v>0</v>
      </c>
      <c r="N207" s="53">
        <f t="shared" si="14"/>
        <v>0</v>
      </c>
      <c r="P207" s="123"/>
    </row>
    <row r="208" spans="1:16">
      <c r="A208" s="86" t="s">
        <v>605</v>
      </c>
      <c r="B208" s="87" t="s">
        <v>581</v>
      </c>
      <c r="C208" s="82" t="s">
        <v>613</v>
      </c>
      <c r="D208" s="83" t="s">
        <v>614</v>
      </c>
      <c r="E208" s="84" t="s">
        <v>1424</v>
      </c>
      <c r="F208" s="59" t="s">
        <v>581</v>
      </c>
      <c r="G208" s="60">
        <v>21</v>
      </c>
      <c r="H208" s="61">
        <v>243.32999999999998</v>
      </c>
      <c r="I208" s="61">
        <v>233.17000000000002</v>
      </c>
      <c r="J208" s="135">
        <v>223.01000000000005</v>
      </c>
      <c r="K208" s="61">
        <f t="shared" si="11"/>
        <v>212.85000000000008</v>
      </c>
      <c r="L208" s="61">
        <f t="shared" si="12"/>
        <v>202.69000000000011</v>
      </c>
      <c r="M208" s="61">
        <f t="shared" si="13"/>
        <v>192.53000000000014</v>
      </c>
      <c r="N208" s="61">
        <f t="shared" si="14"/>
        <v>182.37000000000018</v>
      </c>
      <c r="P208" s="123"/>
    </row>
    <row r="209" spans="1:16">
      <c r="A209" s="86" t="s">
        <v>607</v>
      </c>
      <c r="B209" s="87" t="s">
        <v>608</v>
      </c>
      <c r="C209" s="82" t="s">
        <v>613</v>
      </c>
      <c r="D209" s="83" t="s">
        <v>614</v>
      </c>
      <c r="E209" s="84" t="s">
        <v>1425</v>
      </c>
      <c r="F209" s="59" t="s">
        <v>581</v>
      </c>
      <c r="G209" s="60">
        <v>21</v>
      </c>
      <c r="H209" s="61">
        <v>585.17000000000007</v>
      </c>
      <c r="I209" s="61">
        <v>543.96</v>
      </c>
      <c r="J209" s="135">
        <v>502.75000000000011</v>
      </c>
      <c r="K209" s="61">
        <f t="shared" si="11"/>
        <v>461.54000000000019</v>
      </c>
      <c r="L209" s="61">
        <f t="shared" si="12"/>
        <v>420.33000000000027</v>
      </c>
      <c r="M209" s="61">
        <f t="shared" si="13"/>
        <v>379.12000000000035</v>
      </c>
      <c r="N209" s="61">
        <f t="shared" si="14"/>
        <v>337.91000000000042</v>
      </c>
      <c r="P209" s="123"/>
    </row>
    <row r="210" spans="1:16">
      <c r="A210" s="86" t="s">
        <v>610</v>
      </c>
      <c r="B210" s="87" t="s">
        <v>611</v>
      </c>
      <c r="C210" s="82" t="s">
        <v>613</v>
      </c>
      <c r="D210" s="83" t="s">
        <v>614</v>
      </c>
      <c r="E210" s="84" t="s">
        <v>1426</v>
      </c>
      <c r="F210" s="59" t="s">
        <v>581</v>
      </c>
      <c r="G210" s="60">
        <v>21</v>
      </c>
      <c r="H210" s="61">
        <v>1011.3599999999999</v>
      </c>
      <c r="I210" s="61">
        <v>1049.3399999999999</v>
      </c>
      <c r="J210" s="135">
        <v>1087.3200000000002</v>
      </c>
      <c r="K210" s="61">
        <f t="shared" si="11"/>
        <v>1125.3000000000004</v>
      </c>
      <c r="L210" s="61">
        <f t="shared" si="12"/>
        <v>1163.2800000000007</v>
      </c>
      <c r="M210" s="61">
        <f t="shared" si="13"/>
        <v>1201.2600000000009</v>
      </c>
      <c r="N210" s="61">
        <f t="shared" si="14"/>
        <v>1239.2400000000011</v>
      </c>
      <c r="P210" s="123"/>
    </row>
    <row r="211" spans="1:16">
      <c r="A211" s="85" t="s">
        <v>613</v>
      </c>
      <c r="B211" s="63" t="s">
        <v>615</v>
      </c>
      <c r="C211" s="82" t="s">
        <v>613</v>
      </c>
      <c r="D211" s="83" t="s">
        <v>614</v>
      </c>
      <c r="E211" s="84" t="s">
        <v>1427</v>
      </c>
      <c r="F211" s="67" t="s">
        <v>581</v>
      </c>
      <c r="G211" s="68">
        <v>21</v>
      </c>
      <c r="H211" s="95">
        <v>0</v>
      </c>
      <c r="I211" s="95">
        <v>0</v>
      </c>
      <c r="J211" s="138">
        <v>0</v>
      </c>
      <c r="K211" s="95">
        <f t="shared" si="11"/>
        <v>0</v>
      </c>
      <c r="L211" s="95">
        <f t="shared" si="12"/>
        <v>0</v>
      </c>
      <c r="M211" s="95">
        <f t="shared" si="13"/>
        <v>0</v>
      </c>
      <c r="N211" s="95">
        <f t="shared" si="14"/>
        <v>0</v>
      </c>
      <c r="P211" s="123"/>
    </row>
    <row r="212" spans="1:16">
      <c r="A212" s="46" t="s">
        <v>616</v>
      </c>
      <c r="B212" s="47" t="s">
        <v>617</v>
      </c>
      <c r="C212" s="48" t="s">
        <v>616</v>
      </c>
      <c r="D212" s="49" t="s">
        <v>617</v>
      </c>
      <c r="E212" s="50" t="s">
        <v>618</v>
      </c>
      <c r="F212" s="51" t="s">
        <v>581</v>
      </c>
      <c r="G212" s="52">
        <v>22</v>
      </c>
      <c r="H212" s="53">
        <v>804.29</v>
      </c>
      <c r="I212" s="53">
        <v>843.0200000000001</v>
      </c>
      <c r="J212" s="134">
        <v>881.75000000000011</v>
      </c>
      <c r="K212" s="53">
        <f t="shared" si="11"/>
        <v>920.48000000000013</v>
      </c>
      <c r="L212" s="53">
        <f t="shared" si="12"/>
        <v>959.21000000000015</v>
      </c>
      <c r="M212" s="53">
        <f t="shared" si="13"/>
        <v>997.94000000000017</v>
      </c>
      <c r="N212" s="53">
        <f t="shared" si="14"/>
        <v>1036.67</v>
      </c>
      <c r="P212" s="123"/>
    </row>
    <row r="213" spans="1:16">
      <c r="A213" s="46" t="s">
        <v>619</v>
      </c>
      <c r="B213" s="47" t="s">
        <v>620</v>
      </c>
      <c r="C213" s="48" t="s">
        <v>619</v>
      </c>
      <c r="D213" s="49" t="s">
        <v>620</v>
      </c>
      <c r="E213" s="50" t="s">
        <v>621</v>
      </c>
      <c r="F213" s="51" t="s">
        <v>581</v>
      </c>
      <c r="G213" s="52">
        <v>22</v>
      </c>
      <c r="H213" s="53">
        <v>224.14000000000001</v>
      </c>
      <c r="I213" s="53">
        <v>224.5</v>
      </c>
      <c r="J213" s="134">
        <v>224.85999999999996</v>
      </c>
      <c r="K213" s="53">
        <f t="shared" si="11"/>
        <v>225.21999999999991</v>
      </c>
      <c r="L213" s="53">
        <f t="shared" si="12"/>
        <v>225.57999999999987</v>
      </c>
      <c r="M213" s="53">
        <f t="shared" si="13"/>
        <v>225.93999999999983</v>
      </c>
      <c r="N213" s="53">
        <f t="shared" si="14"/>
        <v>226.29999999999978</v>
      </c>
      <c r="P213" s="123"/>
    </row>
    <row r="214" spans="1:16">
      <c r="A214" s="46" t="s">
        <v>622</v>
      </c>
      <c r="B214" s="47" t="s">
        <v>623</v>
      </c>
      <c r="C214" s="48" t="s">
        <v>622</v>
      </c>
      <c r="D214" s="49" t="s">
        <v>623</v>
      </c>
      <c r="E214" s="50" t="s">
        <v>624</v>
      </c>
      <c r="F214" s="51" t="s">
        <v>581</v>
      </c>
      <c r="G214" s="52">
        <v>22</v>
      </c>
      <c r="H214" s="53">
        <v>876.3</v>
      </c>
      <c r="I214" s="53">
        <v>881.69999999999993</v>
      </c>
      <c r="J214" s="134">
        <v>887.09999999999991</v>
      </c>
      <c r="K214" s="53">
        <f t="shared" si="11"/>
        <v>892.49999999999989</v>
      </c>
      <c r="L214" s="53">
        <f t="shared" si="12"/>
        <v>897.89999999999986</v>
      </c>
      <c r="M214" s="53">
        <f t="shared" si="13"/>
        <v>903.29999999999984</v>
      </c>
      <c r="N214" s="53">
        <f t="shared" si="14"/>
        <v>908.69999999999982</v>
      </c>
      <c r="P214" s="123"/>
    </row>
    <row r="215" spans="1:16">
      <c r="A215" s="46" t="s">
        <v>625</v>
      </c>
      <c r="B215" s="47" t="s">
        <v>626</v>
      </c>
      <c r="C215" s="48" t="s">
        <v>625</v>
      </c>
      <c r="D215" s="49" t="s">
        <v>626</v>
      </c>
      <c r="E215" s="50" t="s">
        <v>627</v>
      </c>
      <c r="F215" s="51" t="s">
        <v>581</v>
      </c>
      <c r="G215" s="52">
        <v>23</v>
      </c>
      <c r="H215" s="53">
        <v>0</v>
      </c>
      <c r="I215" s="53">
        <v>0</v>
      </c>
      <c r="J215" s="134">
        <v>0</v>
      </c>
      <c r="K215" s="53">
        <f t="shared" ref="K215:K278" si="15">J215-I215+J215</f>
        <v>0</v>
      </c>
      <c r="L215" s="53">
        <f t="shared" ref="L215:L278" si="16">+J215-I215+K215</f>
        <v>0</v>
      </c>
      <c r="M215" s="53">
        <f t="shared" ref="M215:M278" si="17">+J215-I215+L215</f>
        <v>0</v>
      </c>
      <c r="N215" s="53">
        <f t="shared" ref="N215:N278" si="18">+J215-I215+M215</f>
        <v>0</v>
      </c>
      <c r="P215" s="123"/>
    </row>
    <row r="216" spans="1:16">
      <c r="A216" s="46" t="s">
        <v>628</v>
      </c>
      <c r="B216" s="47" t="s">
        <v>629</v>
      </c>
      <c r="C216" s="48" t="s">
        <v>628</v>
      </c>
      <c r="D216" s="49" t="s">
        <v>629</v>
      </c>
      <c r="E216" s="50" t="s">
        <v>630</v>
      </c>
      <c r="F216" s="51" t="s">
        <v>581</v>
      </c>
      <c r="G216" s="52">
        <v>23</v>
      </c>
      <c r="H216" s="53">
        <v>0</v>
      </c>
      <c r="I216" s="53">
        <v>0</v>
      </c>
      <c r="J216" s="134">
        <v>0</v>
      </c>
      <c r="K216" s="53">
        <f t="shared" si="15"/>
        <v>0</v>
      </c>
      <c r="L216" s="53">
        <f t="shared" si="16"/>
        <v>0</v>
      </c>
      <c r="M216" s="53">
        <f t="shared" si="17"/>
        <v>0</v>
      </c>
      <c r="N216" s="53">
        <f t="shared" si="18"/>
        <v>0</v>
      </c>
      <c r="P216" s="123"/>
    </row>
    <row r="217" spans="1:16">
      <c r="A217" s="46" t="s">
        <v>631</v>
      </c>
      <c r="B217" s="47" t="s">
        <v>632</v>
      </c>
      <c r="C217" s="48" t="s">
        <v>631</v>
      </c>
      <c r="D217" s="49" t="s">
        <v>632</v>
      </c>
      <c r="E217" s="50" t="s">
        <v>633</v>
      </c>
      <c r="F217" s="51" t="s">
        <v>581</v>
      </c>
      <c r="G217" s="52">
        <v>23</v>
      </c>
      <c r="H217" s="53">
        <v>0</v>
      </c>
      <c r="I217" s="53">
        <v>0</v>
      </c>
      <c r="J217" s="134">
        <v>0</v>
      </c>
      <c r="K217" s="53">
        <f t="shared" si="15"/>
        <v>0</v>
      </c>
      <c r="L217" s="53">
        <f t="shared" si="16"/>
        <v>0</v>
      </c>
      <c r="M217" s="53">
        <f t="shared" si="17"/>
        <v>0</v>
      </c>
      <c r="N217" s="53">
        <f t="shared" si="18"/>
        <v>0</v>
      </c>
      <c r="P217" s="123"/>
    </row>
    <row r="218" spans="1:16">
      <c r="A218" s="54" t="s">
        <v>625</v>
      </c>
      <c r="B218" s="70" t="s">
        <v>626</v>
      </c>
      <c r="C218" s="56" t="s">
        <v>40</v>
      </c>
      <c r="D218" s="57" t="s">
        <v>634</v>
      </c>
      <c r="E218" s="71" t="s">
        <v>635</v>
      </c>
      <c r="F218" s="59" t="s">
        <v>581</v>
      </c>
      <c r="G218" s="60">
        <v>23</v>
      </c>
      <c r="H218" s="61">
        <v>335.89</v>
      </c>
      <c r="I218" s="61">
        <v>350.35</v>
      </c>
      <c r="J218" s="135">
        <v>364.81000000000006</v>
      </c>
      <c r="K218" s="61">
        <f t="shared" si="15"/>
        <v>379.2700000000001</v>
      </c>
      <c r="L218" s="61">
        <f t="shared" si="16"/>
        <v>393.73000000000013</v>
      </c>
      <c r="M218" s="61">
        <f t="shared" si="17"/>
        <v>408.19000000000017</v>
      </c>
      <c r="N218" s="61">
        <f t="shared" si="18"/>
        <v>422.6500000000002</v>
      </c>
      <c r="P218" s="123"/>
    </row>
    <row r="219" spans="1:16">
      <c r="A219" s="54" t="s">
        <v>628</v>
      </c>
      <c r="B219" s="70" t="s">
        <v>629</v>
      </c>
      <c r="C219" s="56" t="s">
        <v>40</v>
      </c>
      <c r="D219" s="57" t="s">
        <v>634</v>
      </c>
      <c r="E219" s="71" t="s">
        <v>636</v>
      </c>
      <c r="F219" s="59" t="s">
        <v>581</v>
      </c>
      <c r="G219" s="60">
        <v>23</v>
      </c>
      <c r="H219" s="61">
        <v>1069.33</v>
      </c>
      <c r="I219" s="61">
        <v>1084.0899999999999</v>
      </c>
      <c r="J219" s="135">
        <v>1098.8499999999999</v>
      </c>
      <c r="K219" s="61">
        <f t="shared" si="15"/>
        <v>1113.6099999999999</v>
      </c>
      <c r="L219" s="61">
        <f t="shared" si="16"/>
        <v>1128.3699999999999</v>
      </c>
      <c r="M219" s="61">
        <f t="shared" si="17"/>
        <v>1143.1299999999999</v>
      </c>
      <c r="N219" s="61">
        <f t="shared" si="18"/>
        <v>1157.8899999999999</v>
      </c>
      <c r="P219" s="123"/>
    </row>
    <row r="220" spans="1:16">
      <c r="A220" s="54" t="s">
        <v>631</v>
      </c>
      <c r="B220" s="70" t="s">
        <v>632</v>
      </c>
      <c r="C220" s="56" t="s">
        <v>40</v>
      </c>
      <c r="D220" s="57" t="s">
        <v>634</v>
      </c>
      <c r="E220" s="71" t="s">
        <v>637</v>
      </c>
      <c r="F220" s="59" t="s">
        <v>581</v>
      </c>
      <c r="G220" s="60">
        <v>23</v>
      </c>
      <c r="H220" s="61">
        <v>1104.3400000000001</v>
      </c>
      <c r="I220" s="61">
        <v>1079.6500000000001</v>
      </c>
      <c r="J220" s="135">
        <v>1054.96</v>
      </c>
      <c r="K220" s="61">
        <f t="shared" si="15"/>
        <v>1030.27</v>
      </c>
      <c r="L220" s="61">
        <f t="shared" si="16"/>
        <v>1005.5799999999999</v>
      </c>
      <c r="M220" s="61">
        <f t="shared" si="17"/>
        <v>980.88999999999987</v>
      </c>
      <c r="N220" s="61">
        <f t="shared" si="18"/>
        <v>956.19999999999982</v>
      </c>
      <c r="P220" s="123"/>
    </row>
    <row r="221" spans="1:16">
      <c r="A221" s="62" t="s">
        <v>40</v>
      </c>
      <c r="B221" s="63" t="s">
        <v>638</v>
      </c>
      <c r="C221" s="64" t="s">
        <v>40</v>
      </c>
      <c r="D221" s="65" t="s">
        <v>634</v>
      </c>
      <c r="E221" s="66" t="s">
        <v>639</v>
      </c>
      <c r="F221" s="67" t="s">
        <v>581</v>
      </c>
      <c r="G221" s="105">
        <v>23</v>
      </c>
      <c r="H221" s="69">
        <v>0</v>
      </c>
      <c r="I221" s="69">
        <v>0</v>
      </c>
      <c r="J221" s="136">
        <v>0</v>
      </c>
      <c r="K221" s="69">
        <f t="shared" si="15"/>
        <v>0</v>
      </c>
      <c r="L221" s="69">
        <f t="shared" si="16"/>
        <v>0</v>
      </c>
      <c r="M221" s="69">
        <f t="shared" si="17"/>
        <v>0</v>
      </c>
      <c r="N221" s="69">
        <f t="shared" si="18"/>
        <v>0</v>
      </c>
      <c r="P221" s="123"/>
    </row>
    <row r="222" spans="1:16">
      <c r="A222" s="46" t="s">
        <v>640</v>
      </c>
      <c r="B222" s="47" t="s">
        <v>641</v>
      </c>
      <c r="C222" s="48" t="s">
        <v>640</v>
      </c>
      <c r="D222" s="49" t="s">
        <v>641</v>
      </c>
      <c r="E222" s="50" t="s">
        <v>642</v>
      </c>
      <c r="F222" s="51" t="s">
        <v>43</v>
      </c>
      <c r="G222" s="106">
        <v>24</v>
      </c>
      <c r="H222" s="53">
        <v>301.38</v>
      </c>
      <c r="I222" s="53">
        <v>299.43</v>
      </c>
      <c r="J222" s="134">
        <v>297.48</v>
      </c>
      <c r="K222" s="53">
        <f t="shared" si="15"/>
        <v>295.53000000000003</v>
      </c>
      <c r="L222" s="53">
        <f t="shared" si="16"/>
        <v>293.58000000000004</v>
      </c>
      <c r="M222" s="53">
        <f t="shared" si="17"/>
        <v>291.63000000000005</v>
      </c>
      <c r="N222" s="53">
        <f t="shared" si="18"/>
        <v>289.68000000000006</v>
      </c>
      <c r="P222" s="123"/>
    </row>
    <row r="223" spans="1:16">
      <c r="A223" s="46" t="s">
        <v>643</v>
      </c>
      <c r="B223" s="47" t="s">
        <v>43</v>
      </c>
      <c r="C223" s="48" t="s">
        <v>643</v>
      </c>
      <c r="D223" s="49" t="s">
        <v>43</v>
      </c>
      <c r="E223" s="50" t="s">
        <v>644</v>
      </c>
      <c r="F223" s="51" t="s">
        <v>43</v>
      </c>
      <c r="G223" s="106">
        <v>24</v>
      </c>
      <c r="H223" s="53">
        <v>0</v>
      </c>
      <c r="I223" s="53">
        <v>0</v>
      </c>
      <c r="J223" s="134">
        <v>0</v>
      </c>
      <c r="K223" s="53">
        <f t="shared" si="15"/>
        <v>0</v>
      </c>
      <c r="L223" s="53">
        <f t="shared" si="16"/>
        <v>0</v>
      </c>
      <c r="M223" s="53">
        <f t="shared" si="17"/>
        <v>0</v>
      </c>
      <c r="N223" s="53">
        <f t="shared" si="18"/>
        <v>0</v>
      </c>
      <c r="P223" s="123"/>
    </row>
    <row r="224" spans="1:16">
      <c r="A224" s="46" t="s">
        <v>645</v>
      </c>
      <c r="B224" s="47" t="s">
        <v>646</v>
      </c>
      <c r="C224" s="48" t="s">
        <v>645</v>
      </c>
      <c r="D224" s="49" t="s">
        <v>646</v>
      </c>
      <c r="E224" s="50" t="s">
        <v>647</v>
      </c>
      <c r="F224" s="51" t="s">
        <v>43</v>
      </c>
      <c r="G224" s="106">
        <v>24</v>
      </c>
      <c r="H224" s="53">
        <v>0</v>
      </c>
      <c r="I224" s="53">
        <v>0</v>
      </c>
      <c r="J224" s="134">
        <v>0</v>
      </c>
      <c r="K224" s="53">
        <f t="shared" si="15"/>
        <v>0</v>
      </c>
      <c r="L224" s="53">
        <f t="shared" si="16"/>
        <v>0</v>
      </c>
      <c r="M224" s="53">
        <f t="shared" si="17"/>
        <v>0</v>
      </c>
      <c r="N224" s="53">
        <f t="shared" si="18"/>
        <v>0</v>
      </c>
      <c r="P224" s="123"/>
    </row>
    <row r="225" spans="1:16">
      <c r="A225" s="46" t="s">
        <v>648</v>
      </c>
      <c r="B225" s="47" t="s">
        <v>649</v>
      </c>
      <c r="C225" s="48" t="s">
        <v>648</v>
      </c>
      <c r="D225" s="49" t="s">
        <v>649</v>
      </c>
      <c r="E225" s="50" t="s">
        <v>650</v>
      </c>
      <c r="F225" s="51" t="s">
        <v>43</v>
      </c>
      <c r="G225" s="52">
        <v>24</v>
      </c>
      <c r="H225" s="53">
        <v>0</v>
      </c>
      <c r="I225" s="53">
        <v>0</v>
      </c>
      <c r="J225" s="134">
        <v>0</v>
      </c>
      <c r="K225" s="53">
        <f t="shared" si="15"/>
        <v>0</v>
      </c>
      <c r="L225" s="53">
        <f t="shared" si="16"/>
        <v>0</v>
      </c>
      <c r="M225" s="53">
        <f t="shared" si="17"/>
        <v>0</v>
      </c>
      <c r="N225" s="53">
        <f t="shared" si="18"/>
        <v>0</v>
      </c>
      <c r="P225" s="123"/>
    </row>
    <row r="226" spans="1:16">
      <c r="A226" s="46" t="s">
        <v>651</v>
      </c>
      <c r="B226" s="104" t="s">
        <v>652</v>
      </c>
      <c r="C226" s="48" t="s">
        <v>651</v>
      </c>
      <c r="D226" s="49" t="s">
        <v>652</v>
      </c>
      <c r="E226" s="50" t="s">
        <v>653</v>
      </c>
      <c r="F226" s="51" t="s">
        <v>43</v>
      </c>
      <c r="G226" s="52">
        <v>24</v>
      </c>
      <c r="H226" s="53">
        <v>213.35999999999999</v>
      </c>
      <c r="I226" s="53">
        <v>219.20000000000002</v>
      </c>
      <c r="J226" s="134">
        <v>225.04000000000005</v>
      </c>
      <c r="K226" s="53">
        <f t="shared" si="15"/>
        <v>230.88000000000008</v>
      </c>
      <c r="L226" s="53">
        <f t="shared" si="16"/>
        <v>236.72000000000011</v>
      </c>
      <c r="M226" s="53">
        <f t="shared" si="17"/>
        <v>242.56000000000014</v>
      </c>
      <c r="N226" s="53">
        <f t="shared" si="18"/>
        <v>248.40000000000018</v>
      </c>
      <c r="P226" s="123"/>
    </row>
    <row r="227" spans="1:16">
      <c r="A227" s="54" t="s">
        <v>643</v>
      </c>
      <c r="B227" s="55" t="s">
        <v>43</v>
      </c>
      <c r="C227" s="108" t="s">
        <v>654</v>
      </c>
      <c r="D227" s="109" t="s">
        <v>655</v>
      </c>
      <c r="E227" s="110" t="s">
        <v>656</v>
      </c>
      <c r="F227" s="59" t="s">
        <v>43</v>
      </c>
      <c r="G227" s="60">
        <v>24</v>
      </c>
      <c r="H227" s="61">
        <v>291.37</v>
      </c>
      <c r="I227" s="61">
        <v>283.73</v>
      </c>
      <c r="J227" s="135">
        <v>276.09000000000003</v>
      </c>
      <c r="K227" s="61">
        <f t="shared" si="15"/>
        <v>268.45000000000005</v>
      </c>
      <c r="L227" s="61">
        <f t="shared" si="16"/>
        <v>260.81000000000006</v>
      </c>
      <c r="M227" s="61">
        <f t="shared" si="17"/>
        <v>253.17000000000007</v>
      </c>
      <c r="N227" s="61">
        <f t="shared" si="18"/>
        <v>245.53000000000009</v>
      </c>
      <c r="P227" s="123"/>
    </row>
    <row r="228" spans="1:16">
      <c r="A228" s="54" t="s">
        <v>645</v>
      </c>
      <c r="B228" s="55" t="s">
        <v>646</v>
      </c>
      <c r="C228" s="108" t="s">
        <v>654</v>
      </c>
      <c r="D228" s="109" t="s">
        <v>655</v>
      </c>
      <c r="E228" s="110" t="s">
        <v>657</v>
      </c>
      <c r="F228" s="59" t="s">
        <v>43</v>
      </c>
      <c r="G228" s="60">
        <v>24</v>
      </c>
      <c r="H228" s="61">
        <v>55.56</v>
      </c>
      <c r="I228" s="61">
        <v>54.430000000000007</v>
      </c>
      <c r="J228" s="135">
        <v>53.300000000000011</v>
      </c>
      <c r="K228" s="61">
        <f t="shared" si="15"/>
        <v>52.170000000000016</v>
      </c>
      <c r="L228" s="61">
        <f t="shared" si="16"/>
        <v>51.04000000000002</v>
      </c>
      <c r="M228" s="61">
        <f t="shared" si="17"/>
        <v>49.910000000000025</v>
      </c>
      <c r="N228" s="61">
        <f t="shared" si="18"/>
        <v>48.78000000000003</v>
      </c>
      <c r="P228" s="123"/>
    </row>
    <row r="229" spans="1:16">
      <c r="A229" s="54" t="s">
        <v>648</v>
      </c>
      <c r="B229" s="55" t="s">
        <v>649</v>
      </c>
      <c r="C229" s="108" t="s">
        <v>654</v>
      </c>
      <c r="D229" s="109" t="s">
        <v>655</v>
      </c>
      <c r="E229" s="110" t="s">
        <v>658</v>
      </c>
      <c r="F229" s="59" t="s">
        <v>43</v>
      </c>
      <c r="G229" s="60">
        <v>24</v>
      </c>
      <c r="H229" s="61">
        <v>88.5</v>
      </c>
      <c r="I229" s="61">
        <v>90</v>
      </c>
      <c r="J229" s="135">
        <v>153.31</v>
      </c>
      <c r="K229" s="61">
        <f t="shared" si="15"/>
        <v>216.62</v>
      </c>
      <c r="L229" s="61">
        <f t="shared" si="16"/>
        <v>279.93</v>
      </c>
      <c r="M229" s="61">
        <f t="shared" si="17"/>
        <v>343.24</v>
      </c>
      <c r="N229" s="61">
        <f t="shared" si="18"/>
        <v>406.55</v>
      </c>
      <c r="P229" s="123"/>
    </row>
    <row r="230" spans="1:16">
      <c r="A230" s="62" t="s">
        <v>654</v>
      </c>
      <c r="B230" s="63" t="s">
        <v>655</v>
      </c>
      <c r="C230" s="108" t="s">
        <v>654</v>
      </c>
      <c r="D230" s="109" t="s">
        <v>655</v>
      </c>
      <c r="E230" s="110" t="s">
        <v>659</v>
      </c>
      <c r="F230" s="67" t="s">
        <v>43</v>
      </c>
      <c r="G230" s="68">
        <v>24</v>
      </c>
      <c r="H230" s="69">
        <v>0</v>
      </c>
      <c r="I230" s="69">
        <v>0</v>
      </c>
      <c r="J230" s="136">
        <v>0</v>
      </c>
      <c r="K230" s="69">
        <f t="shared" si="15"/>
        <v>0</v>
      </c>
      <c r="L230" s="69">
        <f t="shared" si="16"/>
        <v>0</v>
      </c>
      <c r="M230" s="69">
        <f t="shared" si="17"/>
        <v>0</v>
      </c>
      <c r="N230" s="69">
        <f t="shared" si="18"/>
        <v>0</v>
      </c>
      <c r="P230" s="123"/>
    </row>
    <row r="231" spans="1:16">
      <c r="A231" s="46" t="s">
        <v>660</v>
      </c>
      <c r="B231" s="47" t="s">
        <v>661</v>
      </c>
      <c r="C231" s="48" t="s">
        <v>660</v>
      </c>
      <c r="D231" s="49" t="s">
        <v>661</v>
      </c>
      <c r="E231" s="50" t="s">
        <v>662</v>
      </c>
      <c r="F231" s="51" t="s">
        <v>663</v>
      </c>
      <c r="G231" s="52">
        <v>25</v>
      </c>
      <c r="H231" s="53">
        <v>0</v>
      </c>
      <c r="I231" s="53">
        <v>0</v>
      </c>
      <c r="J231" s="134">
        <v>0</v>
      </c>
      <c r="K231" s="53">
        <f t="shared" si="15"/>
        <v>0</v>
      </c>
      <c r="L231" s="53">
        <f t="shared" si="16"/>
        <v>0</v>
      </c>
      <c r="M231" s="53">
        <f t="shared" si="17"/>
        <v>0</v>
      </c>
      <c r="N231" s="53">
        <f t="shared" si="18"/>
        <v>0</v>
      </c>
      <c r="P231" s="123"/>
    </row>
    <row r="232" spans="1:16">
      <c r="A232" s="46" t="s">
        <v>664</v>
      </c>
      <c r="B232" s="47" t="s">
        <v>665</v>
      </c>
      <c r="C232" s="48" t="s">
        <v>664</v>
      </c>
      <c r="D232" s="49" t="s">
        <v>665</v>
      </c>
      <c r="E232" s="50" t="s">
        <v>666</v>
      </c>
      <c r="F232" s="51" t="s">
        <v>663</v>
      </c>
      <c r="G232" s="52">
        <v>25</v>
      </c>
      <c r="H232" s="53">
        <v>0</v>
      </c>
      <c r="I232" s="53">
        <v>0</v>
      </c>
      <c r="J232" s="134">
        <v>0</v>
      </c>
      <c r="K232" s="53">
        <f t="shared" si="15"/>
        <v>0</v>
      </c>
      <c r="L232" s="53">
        <f t="shared" si="16"/>
        <v>0</v>
      </c>
      <c r="M232" s="53">
        <f t="shared" si="17"/>
        <v>0</v>
      </c>
      <c r="N232" s="53">
        <f t="shared" si="18"/>
        <v>0</v>
      </c>
      <c r="P232" s="123"/>
    </row>
    <row r="233" spans="1:16">
      <c r="A233" s="46" t="s">
        <v>667</v>
      </c>
      <c r="B233" s="47" t="s">
        <v>668</v>
      </c>
      <c r="C233" s="48" t="s">
        <v>667</v>
      </c>
      <c r="D233" s="49" t="s">
        <v>668</v>
      </c>
      <c r="E233" s="50" t="s">
        <v>669</v>
      </c>
      <c r="F233" s="51" t="s">
        <v>663</v>
      </c>
      <c r="G233" s="52">
        <v>25</v>
      </c>
      <c r="H233" s="53">
        <v>0</v>
      </c>
      <c r="I233" s="53">
        <v>0</v>
      </c>
      <c r="J233" s="134">
        <v>0</v>
      </c>
      <c r="K233" s="53">
        <f t="shared" si="15"/>
        <v>0</v>
      </c>
      <c r="L233" s="53">
        <f t="shared" si="16"/>
        <v>0</v>
      </c>
      <c r="M233" s="53">
        <f t="shared" si="17"/>
        <v>0</v>
      </c>
      <c r="N233" s="53">
        <f t="shared" si="18"/>
        <v>0</v>
      </c>
      <c r="P233" s="123"/>
    </row>
    <row r="234" spans="1:16">
      <c r="A234" s="46" t="s">
        <v>670</v>
      </c>
      <c r="B234" s="47" t="s">
        <v>671</v>
      </c>
      <c r="C234" s="48" t="s">
        <v>670</v>
      </c>
      <c r="D234" s="49" t="s">
        <v>671</v>
      </c>
      <c r="E234" s="50" t="s">
        <v>672</v>
      </c>
      <c r="F234" s="51" t="s">
        <v>663</v>
      </c>
      <c r="G234" s="52">
        <v>25</v>
      </c>
      <c r="H234" s="53">
        <v>0</v>
      </c>
      <c r="I234" s="53">
        <v>0</v>
      </c>
      <c r="J234" s="134">
        <v>0</v>
      </c>
      <c r="K234" s="53">
        <f t="shared" si="15"/>
        <v>0</v>
      </c>
      <c r="L234" s="53">
        <f t="shared" si="16"/>
        <v>0</v>
      </c>
      <c r="M234" s="53">
        <f t="shared" si="17"/>
        <v>0</v>
      </c>
      <c r="N234" s="53">
        <f t="shared" si="18"/>
        <v>0</v>
      </c>
      <c r="P234" s="123"/>
    </row>
    <row r="235" spans="1:16">
      <c r="A235" s="46" t="s">
        <v>673</v>
      </c>
      <c r="B235" s="47" t="s">
        <v>674</v>
      </c>
      <c r="C235" s="48" t="s">
        <v>673</v>
      </c>
      <c r="D235" s="49" t="s">
        <v>674</v>
      </c>
      <c r="E235" s="50" t="s">
        <v>675</v>
      </c>
      <c r="F235" s="51" t="s">
        <v>663</v>
      </c>
      <c r="G235" s="52">
        <v>25</v>
      </c>
      <c r="H235" s="53">
        <v>0</v>
      </c>
      <c r="I235" s="53">
        <v>0</v>
      </c>
      <c r="J235" s="134">
        <v>0</v>
      </c>
      <c r="K235" s="53">
        <f t="shared" si="15"/>
        <v>0</v>
      </c>
      <c r="L235" s="53">
        <f t="shared" si="16"/>
        <v>0</v>
      </c>
      <c r="M235" s="53">
        <f t="shared" si="17"/>
        <v>0</v>
      </c>
      <c r="N235" s="53">
        <f t="shared" si="18"/>
        <v>0</v>
      </c>
      <c r="P235" s="123"/>
    </row>
    <row r="236" spans="1:16">
      <c r="A236" s="46" t="s">
        <v>676</v>
      </c>
      <c r="B236" s="47" t="s">
        <v>677</v>
      </c>
      <c r="C236" s="48" t="s">
        <v>676</v>
      </c>
      <c r="D236" s="49" t="s">
        <v>677</v>
      </c>
      <c r="E236" s="50" t="s">
        <v>678</v>
      </c>
      <c r="F236" s="51" t="s">
        <v>663</v>
      </c>
      <c r="G236" s="52">
        <v>25</v>
      </c>
      <c r="H236" s="53">
        <v>0</v>
      </c>
      <c r="I236" s="53">
        <v>0</v>
      </c>
      <c r="J236" s="134">
        <v>0</v>
      </c>
      <c r="K236" s="53">
        <f t="shared" si="15"/>
        <v>0</v>
      </c>
      <c r="L236" s="53">
        <f t="shared" si="16"/>
        <v>0</v>
      </c>
      <c r="M236" s="53">
        <f t="shared" si="17"/>
        <v>0</v>
      </c>
      <c r="N236" s="53">
        <f t="shared" si="18"/>
        <v>0</v>
      </c>
      <c r="P236" s="123"/>
    </row>
    <row r="237" spans="1:16">
      <c r="A237" s="54" t="s">
        <v>660</v>
      </c>
      <c r="B237" s="70" t="s">
        <v>661</v>
      </c>
      <c r="C237" s="56" t="s">
        <v>679</v>
      </c>
      <c r="D237" s="57" t="s">
        <v>680</v>
      </c>
      <c r="E237" s="71" t="s">
        <v>681</v>
      </c>
      <c r="F237" s="59" t="s">
        <v>663</v>
      </c>
      <c r="G237" s="60">
        <v>25</v>
      </c>
      <c r="H237" s="61">
        <v>0</v>
      </c>
      <c r="I237" s="61">
        <v>0</v>
      </c>
      <c r="J237" s="135">
        <v>0</v>
      </c>
      <c r="K237" s="61">
        <f t="shared" si="15"/>
        <v>0</v>
      </c>
      <c r="L237" s="61">
        <f t="shared" si="16"/>
        <v>0</v>
      </c>
      <c r="M237" s="61">
        <f t="shared" si="17"/>
        <v>0</v>
      </c>
      <c r="N237" s="61">
        <f t="shared" si="18"/>
        <v>0</v>
      </c>
      <c r="P237" s="123"/>
    </row>
    <row r="238" spans="1:16">
      <c r="A238" s="54" t="s">
        <v>667</v>
      </c>
      <c r="B238" s="70" t="s">
        <v>668</v>
      </c>
      <c r="C238" s="56" t="s">
        <v>679</v>
      </c>
      <c r="D238" s="57" t="s">
        <v>680</v>
      </c>
      <c r="E238" s="71" t="s">
        <v>682</v>
      </c>
      <c r="F238" s="59" t="s">
        <v>663</v>
      </c>
      <c r="G238" s="60">
        <v>25</v>
      </c>
      <c r="H238" s="61">
        <v>0</v>
      </c>
      <c r="I238" s="61">
        <v>0</v>
      </c>
      <c r="J238" s="135">
        <v>0</v>
      </c>
      <c r="K238" s="61">
        <f t="shared" si="15"/>
        <v>0</v>
      </c>
      <c r="L238" s="61">
        <f t="shared" si="16"/>
        <v>0</v>
      </c>
      <c r="M238" s="61">
        <f t="shared" si="17"/>
        <v>0</v>
      </c>
      <c r="N238" s="61">
        <f t="shared" si="18"/>
        <v>0</v>
      </c>
      <c r="P238" s="123"/>
    </row>
    <row r="239" spans="1:16">
      <c r="A239" s="54" t="s">
        <v>670</v>
      </c>
      <c r="B239" s="70" t="s">
        <v>671</v>
      </c>
      <c r="C239" s="56" t="s">
        <v>679</v>
      </c>
      <c r="D239" s="57" t="s">
        <v>680</v>
      </c>
      <c r="E239" s="71" t="s">
        <v>683</v>
      </c>
      <c r="F239" s="59" t="s">
        <v>663</v>
      </c>
      <c r="G239" s="60">
        <v>25</v>
      </c>
      <c r="H239" s="61">
        <v>0</v>
      </c>
      <c r="I239" s="61">
        <v>0</v>
      </c>
      <c r="J239" s="135">
        <v>0</v>
      </c>
      <c r="K239" s="61">
        <f t="shared" si="15"/>
        <v>0</v>
      </c>
      <c r="L239" s="61">
        <f t="shared" si="16"/>
        <v>0</v>
      </c>
      <c r="M239" s="61">
        <f t="shared" si="17"/>
        <v>0</v>
      </c>
      <c r="N239" s="61">
        <f t="shared" si="18"/>
        <v>0</v>
      </c>
      <c r="P239" s="123"/>
    </row>
    <row r="240" spans="1:16">
      <c r="A240" s="54" t="s">
        <v>673</v>
      </c>
      <c r="B240" s="70" t="s">
        <v>674</v>
      </c>
      <c r="C240" s="56" t="s">
        <v>679</v>
      </c>
      <c r="D240" s="57" t="s">
        <v>680</v>
      </c>
      <c r="E240" s="71" t="s">
        <v>684</v>
      </c>
      <c r="F240" s="59" t="s">
        <v>663</v>
      </c>
      <c r="G240" s="60">
        <v>25</v>
      </c>
      <c r="H240" s="61">
        <v>0</v>
      </c>
      <c r="I240" s="61">
        <v>0</v>
      </c>
      <c r="J240" s="135">
        <v>0</v>
      </c>
      <c r="K240" s="61">
        <f t="shared" si="15"/>
        <v>0</v>
      </c>
      <c r="L240" s="61">
        <f t="shared" si="16"/>
        <v>0</v>
      </c>
      <c r="M240" s="61">
        <f t="shared" si="17"/>
        <v>0</v>
      </c>
      <c r="N240" s="61">
        <f t="shared" si="18"/>
        <v>0</v>
      </c>
      <c r="P240" s="123"/>
    </row>
    <row r="241" spans="1:16">
      <c r="A241" s="54" t="s">
        <v>676</v>
      </c>
      <c r="B241" s="70" t="s">
        <v>677</v>
      </c>
      <c r="C241" s="56" t="s">
        <v>679</v>
      </c>
      <c r="D241" s="57" t="s">
        <v>680</v>
      </c>
      <c r="E241" s="71" t="s">
        <v>685</v>
      </c>
      <c r="F241" s="59" t="s">
        <v>663</v>
      </c>
      <c r="G241" s="60">
        <v>25</v>
      </c>
      <c r="H241" s="61">
        <v>0</v>
      </c>
      <c r="I241" s="61">
        <v>0</v>
      </c>
      <c r="J241" s="135">
        <v>0</v>
      </c>
      <c r="K241" s="61">
        <f t="shared" si="15"/>
        <v>0</v>
      </c>
      <c r="L241" s="61">
        <f t="shared" si="16"/>
        <v>0</v>
      </c>
      <c r="M241" s="61">
        <f t="shared" si="17"/>
        <v>0</v>
      </c>
      <c r="N241" s="61">
        <f t="shared" si="18"/>
        <v>0</v>
      </c>
      <c r="P241" s="123"/>
    </row>
    <row r="242" spans="1:16">
      <c r="A242" s="74" t="s">
        <v>679</v>
      </c>
      <c r="B242" s="75" t="s">
        <v>686</v>
      </c>
      <c r="C242" s="76" t="s">
        <v>679</v>
      </c>
      <c r="D242" s="77" t="s">
        <v>680</v>
      </c>
      <c r="E242" s="78" t="s">
        <v>687</v>
      </c>
      <c r="F242" s="79" t="s">
        <v>663</v>
      </c>
      <c r="G242" s="80">
        <v>25</v>
      </c>
      <c r="H242" s="81">
        <v>0</v>
      </c>
      <c r="I242" s="81">
        <v>0</v>
      </c>
      <c r="J242" s="137">
        <v>0</v>
      </c>
      <c r="K242" s="81">
        <f t="shared" si="15"/>
        <v>0</v>
      </c>
      <c r="L242" s="81">
        <f t="shared" si="16"/>
        <v>0</v>
      </c>
      <c r="M242" s="81">
        <f t="shared" si="17"/>
        <v>0</v>
      </c>
      <c r="N242" s="81">
        <f t="shared" si="18"/>
        <v>0</v>
      </c>
      <c r="P242" s="123"/>
    </row>
    <row r="243" spans="1:16">
      <c r="A243" s="54" t="s">
        <v>660</v>
      </c>
      <c r="B243" s="70" t="s">
        <v>661</v>
      </c>
      <c r="C243" s="82" t="s">
        <v>688</v>
      </c>
      <c r="D243" s="57" t="s">
        <v>689</v>
      </c>
      <c r="E243" s="71" t="s">
        <v>1428</v>
      </c>
      <c r="F243" s="59" t="s">
        <v>663</v>
      </c>
      <c r="G243" s="60">
        <v>25</v>
      </c>
      <c r="H243" s="61">
        <v>56.2</v>
      </c>
      <c r="I243" s="61">
        <v>56</v>
      </c>
      <c r="J243" s="135">
        <v>55.800000000000004</v>
      </c>
      <c r="K243" s="61">
        <f t="shared" si="15"/>
        <v>55.600000000000009</v>
      </c>
      <c r="L243" s="61">
        <f t="shared" si="16"/>
        <v>55.400000000000013</v>
      </c>
      <c r="M243" s="61">
        <f t="shared" si="17"/>
        <v>55.200000000000017</v>
      </c>
      <c r="N243" s="61">
        <f t="shared" si="18"/>
        <v>55.000000000000021</v>
      </c>
      <c r="P243" s="123"/>
    </row>
    <row r="244" spans="1:16">
      <c r="A244" s="54" t="s">
        <v>664</v>
      </c>
      <c r="B244" s="70" t="s">
        <v>665</v>
      </c>
      <c r="C244" s="82" t="s">
        <v>688</v>
      </c>
      <c r="D244" s="83" t="s">
        <v>689</v>
      </c>
      <c r="E244" s="84" t="s">
        <v>1429</v>
      </c>
      <c r="F244" s="59" t="s">
        <v>663</v>
      </c>
      <c r="G244" s="60">
        <v>25</v>
      </c>
      <c r="H244" s="61">
        <v>561.25</v>
      </c>
      <c r="I244" s="61">
        <v>577.95000000000005</v>
      </c>
      <c r="J244" s="135">
        <v>594.65000000000009</v>
      </c>
      <c r="K244" s="61">
        <f t="shared" si="15"/>
        <v>611.35000000000014</v>
      </c>
      <c r="L244" s="61">
        <f t="shared" si="16"/>
        <v>628.05000000000018</v>
      </c>
      <c r="M244" s="61">
        <f t="shared" si="17"/>
        <v>644.75000000000023</v>
      </c>
      <c r="N244" s="61">
        <f t="shared" si="18"/>
        <v>661.45000000000027</v>
      </c>
      <c r="P244" s="123"/>
    </row>
    <row r="245" spans="1:16">
      <c r="A245" s="54" t="s">
        <v>667</v>
      </c>
      <c r="B245" s="70" t="s">
        <v>668</v>
      </c>
      <c r="C245" s="82" t="s">
        <v>688</v>
      </c>
      <c r="D245" s="57" t="s">
        <v>689</v>
      </c>
      <c r="E245" s="71" t="s">
        <v>1430</v>
      </c>
      <c r="F245" s="59" t="s">
        <v>663</v>
      </c>
      <c r="G245" s="60">
        <v>25</v>
      </c>
      <c r="H245" s="61">
        <v>228.12</v>
      </c>
      <c r="I245" s="61">
        <v>229.88</v>
      </c>
      <c r="J245" s="135">
        <v>231.64</v>
      </c>
      <c r="K245" s="61">
        <f t="shared" si="15"/>
        <v>233.39999999999998</v>
      </c>
      <c r="L245" s="61">
        <f t="shared" si="16"/>
        <v>235.15999999999997</v>
      </c>
      <c r="M245" s="61">
        <f t="shared" si="17"/>
        <v>236.91999999999996</v>
      </c>
      <c r="N245" s="61">
        <f t="shared" si="18"/>
        <v>238.67999999999995</v>
      </c>
      <c r="P245" s="123"/>
    </row>
    <row r="246" spans="1:16">
      <c r="A246" s="54" t="s">
        <v>670</v>
      </c>
      <c r="B246" s="70" t="s">
        <v>671</v>
      </c>
      <c r="C246" s="82" t="s">
        <v>688</v>
      </c>
      <c r="D246" s="57" t="s">
        <v>689</v>
      </c>
      <c r="E246" s="71" t="s">
        <v>1431</v>
      </c>
      <c r="F246" s="59" t="s">
        <v>663</v>
      </c>
      <c r="G246" s="60">
        <v>25</v>
      </c>
      <c r="H246" s="61">
        <v>414.95</v>
      </c>
      <c r="I246" s="61">
        <v>396.33</v>
      </c>
      <c r="J246" s="135">
        <v>377.71</v>
      </c>
      <c r="K246" s="61">
        <f t="shared" si="15"/>
        <v>359.09</v>
      </c>
      <c r="L246" s="61">
        <f t="shared" si="16"/>
        <v>340.46999999999997</v>
      </c>
      <c r="M246" s="61">
        <f t="shared" si="17"/>
        <v>321.84999999999997</v>
      </c>
      <c r="N246" s="61">
        <f t="shared" si="18"/>
        <v>303.22999999999996</v>
      </c>
      <c r="P246" s="123"/>
    </row>
    <row r="247" spans="1:16">
      <c r="A247" s="54" t="s">
        <v>673</v>
      </c>
      <c r="B247" s="70" t="s">
        <v>674</v>
      </c>
      <c r="C247" s="82" t="s">
        <v>688</v>
      </c>
      <c r="D247" s="57" t="s">
        <v>689</v>
      </c>
      <c r="E247" s="71" t="s">
        <v>1432</v>
      </c>
      <c r="F247" s="59" t="s">
        <v>663</v>
      </c>
      <c r="G247" s="60">
        <v>25</v>
      </c>
      <c r="H247" s="61">
        <v>423.96999999999997</v>
      </c>
      <c r="I247" s="61">
        <v>425.8</v>
      </c>
      <c r="J247" s="135">
        <v>427.63000000000005</v>
      </c>
      <c r="K247" s="61">
        <f t="shared" si="15"/>
        <v>429.46000000000009</v>
      </c>
      <c r="L247" s="61">
        <f t="shared" si="16"/>
        <v>431.29000000000013</v>
      </c>
      <c r="M247" s="61">
        <f t="shared" si="17"/>
        <v>433.12000000000018</v>
      </c>
      <c r="N247" s="61">
        <f t="shared" si="18"/>
        <v>434.95000000000022</v>
      </c>
      <c r="P247" s="123"/>
    </row>
    <row r="248" spans="1:16">
      <c r="A248" s="54" t="s">
        <v>676</v>
      </c>
      <c r="B248" s="70" t="s">
        <v>677</v>
      </c>
      <c r="C248" s="82" t="s">
        <v>688</v>
      </c>
      <c r="D248" s="57" t="s">
        <v>689</v>
      </c>
      <c r="E248" s="71" t="s">
        <v>1433</v>
      </c>
      <c r="F248" s="59" t="s">
        <v>663</v>
      </c>
      <c r="G248" s="60">
        <v>25</v>
      </c>
      <c r="H248" s="61">
        <v>99</v>
      </c>
      <c r="I248" s="61">
        <v>104.50999999999999</v>
      </c>
      <c r="J248" s="135">
        <v>110.02000000000001</v>
      </c>
      <c r="K248" s="61">
        <f t="shared" si="15"/>
        <v>115.53000000000003</v>
      </c>
      <c r="L248" s="61">
        <f t="shared" si="16"/>
        <v>121.04000000000005</v>
      </c>
      <c r="M248" s="61">
        <f t="shared" si="17"/>
        <v>126.55000000000007</v>
      </c>
      <c r="N248" s="61">
        <f t="shared" si="18"/>
        <v>132.06000000000009</v>
      </c>
      <c r="P248" s="123"/>
    </row>
    <row r="249" spans="1:16">
      <c r="A249" s="85" t="s">
        <v>688</v>
      </c>
      <c r="B249" s="75" t="s">
        <v>690</v>
      </c>
      <c r="C249" s="82" t="s">
        <v>688</v>
      </c>
      <c r="D249" s="77" t="s">
        <v>689</v>
      </c>
      <c r="E249" s="84" t="s">
        <v>1434</v>
      </c>
      <c r="F249" s="79" t="s">
        <v>663</v>
      </c>
      <c r="G249" s="80">
        <v>25</v>
      </c>
      <c r="H249" s="81">
        <v>0</v>
      </c>
      <c r="I249" s="81">
        <v>0</v>
      </c>
      <c r="J249" s="137">
        <v>0</v>
      </c>
      <c r="K249" s="81">
        <f t="shared" si="15"/>
        <v>0</v>
      </c>
      <c r="L249" s="81">
        <f t="shared" si="16"/>
        <v>0</v>
      </c>
      <c r="M249" s="81">
        <f t="shared" si="17"/>
        <v>0</v>
      </c>
      <c r="N249" s="81">
        <f t="shared" si="18"/>
        <v>0</v>
      </c>
      <c r="P249" s="123"/>
    </row>
    <row r="250" spans="1:16">
      <c r="A250" s="46" t="s">
        <v>691</v>
      </c>
      <c r="B250" s="47" t="s">
        <v>692</v>
      </c>
      <c r="C250" s="48" t="s">
        <v>691</v>
      </c>
      <c r="D250" s="49" t="s">
        <v>692</v>
      </c>
      <c r="E250" s="50" t="s">
        <v>693</v>
      </c>
      <c r="F250" s="51" t="s">
        <v>663</v>
      </c>
      <c r="G250" s="52">
        <v>26</v>
      </c>
      <c r="H250" s="53">
        <v>0</v>
      </c>
      <c r="I250" s="53">
        <v>0</v>
      </c>
      <c r="J250" s="134">
        <v>0</v>
      </c>
      <c r="K250" s="53">
        <f t="shared" si="15"/>
        <v>0</v>
      </c>
      <c r="L250" s="53">
        <f t="shared" si="16"/>
        <v>0</v>
      </c>
      <c r="M250" s="53">
        <f t="shared" si="17"/>
        <v>0</v>
      </c>
      <c r="N250" s="53">
        <f t="shared" si="18"/>
        <v>0</v>
      </c>
      <c r="P250" s="123"/>
    </row>
    <row r="251" spans="1:16">
      <c r="A251" s="46" t="s">
        <v>694</v>
      </c>
      <c r="B251" s="47" t="s">
        <v>695</v>
      </c>
      <c r="C251" s="48" t="s">
        <v>694</v>
      </c>
      <c r="D251" s="49" t="s">
        <v>695</v>
      </c>
      <c r="E251" s="50" t="s">
        <v>696</v>
      </c>
      <c r="F251" s="51" t="s">
        <v>663</v>
      </c>
      <c r="G251" s="52">
        <v>26</v>
      </c>
      <c r="H251" s="53">
        <v>0</v>
      </c>
      <c r="I251" s="53">
        <v>0</v>
      </c>
      <c r="J251" s="134">
        <v>0</v>
      </c>
      <c r="K251" s="53">
        <f t="shared" si="15"/>
        <v>0</v>
      </c>
      <c r="L251" s="53">
        <f t="shared" si="16"/>
        <v>0</v>
      </c>
      <c r="M251" s="53">
        <f t="shared" si="17"/>
        <v>0</v>
      </c>
      <c r="N251" s="53">
        <f t="shared" si="18"/>
        <v>0</v>
      </c>
      <c r="P251" s="123"/>
    </row>
    <row r="252" spans="1:16">
      <c r="A252" s="46" t="s">
        <v>697</v>
      </c>
      <c r="B252" s="47" t="s">
        <v>698</v>
      </c>
      <c r="C252" s="48" t="s">
        <v>697</v>
      </c>
      <c r="D252" s="49" t="s">
        <v>698</v>
      </c>
      <c r="E252" s="50" t="s">
        <v>699</v>
      </c>
      <c r="F252" s="51" t="s">
        <v>663</v>
      </c>
      <c r="G252" s="52">
        <v>26</v>
      </c>
      <c r="H252" s="53">
        <v>0</v>
      </c>
      <c r="I252" s="53">
        <v>0</v>
      </c>
      <c r="J252" s="134">
        <v>0</v>
      </c>
      <c r="K252" s="53">
        <f t="shared" si="15"/>
        <v>0</v>
      </c>
      <c r="L252" s="53">
        <f t="shared" si="16"/>
        <v>0</v>
      </c>
      <c r="M252" s="53">
        <f t="shared" si="17"/>
        <v>0</v>
      </c>
      <c r="N252" s="53">
        <f t="shared" si="18"/>
        <v>0</v>
      </c>
      <c r="P252" s="123"/>
    </row>
    <row r="253" spans="1:16">
      <c r="A253" s="86" t="s">
        <v>691</v>
      </c>
      <c r="B253" s="87" t="s">
        <v>692</v>
      </c>
      <c r="C253" s="82" t="s">
        <v>700</v>
      </c>
      <c r="D253" s="83" t="s">
        <v>701</v>
      </c>
      <c r="E253" s="84" t="s">
        <v>1435</v>
      </c>
      <c r="F253" s="59" t="s">
        <v>663</v>
      </c>
      <c r="G253" s="60">
        <v>26</v>
      </c>
      <c r="H253" s="61">
        <v>124.32</v>
      </c>
      <c r="I253" s="61">
        <v>122.55</v>
      </c>
      <c r="J253" s="135">
        <v>114.9</v>
      </c>
      <c r="K253" s="61">
        <f t="shared" si="15"/>
        <v>107.25000000000001</v>
      </c>
      <c r="L253" s="61">
        <f t="shared" si="16"/>
        <v>99.600000000000023</v>
      </c>
      <c r="M253" s="61">
        <f t="shared" si="17"/>
        <v>91.950000000000031</v>
      </c>
      <c r="N253" s="61">
        <f t="shared" si="18"/>
        <v>84.30000000000004</v>
      </c>
      <c r="P253" s="123"/>
    </row>
    <row r="254" spans="1:16">
      <c r="A254" s="86" t="s">
        <v>694</v>
      </c>
      <c r="B254" s="87" t="s">
        <v>695</v>
      </c>
      <c r="C254" s="82" t="s">
        <v>700</v>
      </c>
      <c r="D254" s="83" t="s">
        <v>701</v>
      </c>
      <c r="E254" s="84" t="s">
        <v>1436</v>
      </c>
      <c r="F254" s="59" t="s">
        <v>663</v>
      </c>
      <c r="G254" s="60">
        <v>26</v>
      </c>
      <c r="H254" s="61">
        <v>779.58</v>
      </c>
      <c r="I254" s="61">
        <v>743.70999999999981</v>
      </c>
      <c r="J254" s="135">
        <v>743.4</v>
      </c>
      <c r="K254" s="61">
        <f t="shared" si="15"/>
        <v>743.09000000000015</v>
      </c>
      <c r="L254" s="61">
        <f t="shared" si="16"/>
        <v>742.78000000000031</v>
      </c>
      <c r="M254" s="61">
        <f t="shared" si="17"/>
        <v>742.47000000000048</v>
      </c>
      <c r="N254" s="61">
        <f t="shared" si="18"/>
        <v>742.16000000000065</v>
      </c>
      <c r="P254" s="123"/>
    </row>
    <row r="255" spans="1:16">
      <c r="A255" s="86" t="s">
        <v>697</v>
      </c>
      <c r="B255" s="87" t="s">
        <v>698</v>
      </c>
      <c r="C255" s="82" t="s">
        <v>700</v>
      </c>
      <c r="D255" s="83" t="s">
        <v>701</v>
      </c>
      <c r="E255" s="84" t="s">
        <v>1437</v>
      </c>
      <c r="F255" s="59" t="s">
        <v>663</v>
      </c>
      <c r="G255" s="60">
        <v>26</v>
      </c>
      <c r="H255" s="61">
        <v>788.7</v>
      </c>
      <c r="I255" s="61">
        <v>788.13</v>
      </c>
      <c r="J255" s="135">
        <v>799.78</v>
      </c>
      <c r="K255" s="61">
        <f t="shared" si="15"/>
        <v>811.43</v>
      </c>
      <c r="L255" s="61">
        <f t="shared" si="16"/>
        <v>823.07999999999993</v>
      </c>
      <c r="M255" s="61">
        <f t="shared" si="17"/>
        <v>834.7299999999999</v>
      </c>
      <c r="N255" s="61">
        <f t="shared" si="18"/>
        <v>846.37999999999988</v>
      </c>
      <c r="P255" s="123"/>
    </row>
    <row r="256" spans="1:16">
      <c r="A256" s="85" t="s">
        <v>700</v>
      </c>
      <c r="B256" s="63" t="s">
        <v>702</v>
      </c>
      <c r="C256" s="82" t="s">
        <v>700</v>
      </c>
      <c r="D256" s="83" t="s">
        <v>701</v>
      </c>
      <c r="E256" s="84" t="s">
        <v>1438</v>
      </c>
      <c r="F256" s="67" t="s">
        <v>663</v>
      </c>
      <c r="G256" s="68">
        <v>26</v>
      </c>
      <c r="H256" s="69">
        <v>0</v>
      </c>
      <c r="I256" s="69">
        <v>0</v>
      </c>
      <c r="J256" s="136">
        <v>0</v>
      </c>
      <c r="K256" s="69">
        <f t="shared" si="15"/>
        <v>0</v>
      </c>
      <c r="L256" s="69">
        <f t="shared" si="16"/>
        <v>0</v>
      </c>
      <c r="M256" s="69">
        <f t="shared" si="17"/>
        <v>0</v>
      </c>
      <c r="N256" s="69">
        <f t="shared" si="18"/>
        <v>0</v>
      </c>
      <c r="P256" s="123"/>
    </row>
    <row r="257" spans="1:16">
      <c r="A257" s="46" t="s">
        <v>703</v>
      </c>
      <c r="B257" s="47" t="s">
        <v>704</v>
      </c>
      <c r="C257" s="48" t="s">
        <v>703</v>
      </c>
      <c r="D257" s="49" t="s">
        <v>705</v>
      </c>
      <c r="E257" s="50" t="s">
        <v>706</v>
      </c>
      <c r="F257" s="51" t="s">
        <v>707</v>
      </c>
      <c r="G257" s="52">
        <v>27</v>
      </c>
      <c r="H257" s="53">
        <v>0</v>
      </c>
      <c r="I257" s="53">
        <v>0</v>
      </c>
      <c r="J257" s="134">
        <v>0</v>
      </c>
      <c r="K257" s="53">
        <f t="shared" si="15"/>
        <v>0</v>
      </c>
      <c r="L257" s="53">
        <f t="shared" si="16"/>
        <v>0</v>
      </c>
      <c r="M257" s="53">
        <f t="shared" si="17"/>
        <v>0</v>
      </c>
      <c r="N257" s="53">
        <f t="shared" si="18"/>
        <v>0</v>
      </c>
      <c r="P257" s="123"/>
    </row>
    <row r="258" spans="1:16">
      <c r="A258" s="46" t="s">
        <v>708</v>
      </c>
      <c r="B258" s="47" t="s">
        <v>709</v>
      </c>
      <c r="C258" s="48" t="s">
        <v>708</v>
      </c>
      <c r="D258" s="49" t="s">
        <v>709</v>
      </c>
      <c r="E258" s="73" t="s">
        <v>710</v>
      </c>
      <c r="F258" s="51" t="s">
        <v>707</v>
      </c>
      <c r="G258" s="52">
        <v>27</v>
      </c>
      <c r="H258" s="53">
        <v>0</v>
      </c>
      <c r="I258" s="53">
        <v>0</v>
      </c>
      <c r="J258" s="134">
        <v>0</v>
      </c>
      <c r="K258" s="53">
        <f t="shared" si="15"/>
        <v>0</v>
      </c>
      <c r="L258" s="53">
        <f t="shared" si="16"/>
        <v>0</v>
      </c>
      <c r="M258" s="53">
        <f t="shared" si="17"/>
        <v>0</v>
      </c>
      <c r="N258" s="53">
        <f t="shared" si="18"/>
        <v>0</v>
      </c>
      <c r="P258" s="123"/>
    </row>
    <row r="259" spans="1:16">
      <c r="A259" s="46" t="s">
        <v>711</v>
      </c>
      <c r="B259" s="47" t="s">
        <v>712</v>
      </c>
      <c r="C259" s="72" t="s">
        <v>711</v>
      </c>
      <c r="D259" s="49" t="s">
        <v>712</v>
      </c>
      <c r="E259" s="73" t="s">
        <v>713</v>
      </c>
      <c r="F259" s="51" t="s">
        <v>421</v>
      </c>
      <c r="G259" s="112">
        <v>27</v>
      </c>
      <c r="H259" s="53">
        <v>0</v>
      </c>
      <c r="I259" s="53">
        <v>0</v>
      </c>
      <c r="J259" s="134">
        <v>0</v>
      </c>
      <c r="K259" s="53">
        <f t="shared" si="15"/>
        <v>0</v>
      </c>
      <c r="L259" s="53">
        <f t="shared" si="16"/>
        <v>0</v>
      </c>
      <c r="M259" s="53">
        <f t="shared" si="17"/>
        <v>0</v>
      </c>
      <c r="N259" s="53">
        <f t="shared" si="18"/>
        <v>0</v>
      </c>
      <c r="P259" s="123"/>
    </row>
    <row r="260" spans="1:16">
      <c r="A260" s="46" t="s">
        <v>714</v>
      </c>
      <c r="B260" s="47" t="s">
        <v>715</v>
      </c>
      <c r="C260" s="48" t="s">
        <v>714</v>
      </c>
      <c r="D260" s="49" t="s">
        <v>715</v>
      </c>
      <c r="E260" s="50" t="s">
        <v>716</v>
      </c>
      <c r="F260" s="51" t="s">
        <v>707</v>
      </c>
      <c r="G260" s="52">
        <v>27</v>
      </c>
      <c r="H260" s="53">
        <v>0</v>
      </c>
      <c r="I260" s="53">
        <v>0</v>
      </c>
      <c r="J260" s="134">
        <v>0</v>
      </c>
      <c r="K260" s="53">
        <f t="shared" si="15"/>
        <v>0</v>
      </c>
      <c r="L260" s="53">
        <f t="shared" si="16"/>
        <v>0</v>
      </c>
      <c r="M260" s="53">
        <f t="shared" si="17"/>
        <v>0</v>
      </c>
      <c r="N260" s="53">
        <f t="shared" si="18"/>
        <v>0</v>
      </c>
      <c r="P260" s="123"/>
    </row>
    <row r="261" spans="1:16">
      <c r="A261" s="46" t="s">
        <v>717</v>
      </c>
      <c r="B261" s="47" t="s">
        <v>718</v>
      </c>
      <c r="C261" s="72" t="s">
        <v>717</v>
      </c>
      <c r="D261" s="49" t="s">
        <v>718</v>
      </c>
      <c r="E261" s="50" t="s">
        <v>719</v>
      </c>
      <c r="F261" s="51" t="s">
        <v>421</v>
      </c>
      <c r="G261" s="112">
        <v>27</v>
      </c>
      <c r="H261" s="53">
        <v>0</v>
      </c>
      <c r="I261" s="53">
        <v>0</v>
      </c>
      <c r="J261" s="134">
        <v>0</v>
      </c>
      <c r="K261" s="53">
        <f t="shared" si="15"/>
        <v>0</v>
      </c>
      <c r="L261" s="53">
        <f t="shared" si="16"/>
        <v>0</v>
      </c>
      <c r="M261" s="53">
        <f t="shared" si="17"/>
        <v>0</v>
      </c>
      <c r="N261" s="53">
        <f t="shared" si="18"/>
        <v>0</v>
      </c>
      <c r="P261" s="123"/>
    </row>
    <row r="262" spans="1:16">
      <c r="A262" s="46" t="s">
        <v>720</v>
      </c>
      <c r="B262" s="47" t="s">
        <v>721</v>
      </c>
      <c r="C262" s="48" t="s">
        <v>720</v>
      </c>
      <c r="D262" s="49" t="s">
        <v>721</v>
      </c>
      <c r="E262" s="50" t="s">
        <v>722</v>
      </c>
      <c r="F262" s="51" t="s">
        <v>707</v>
      </c>
      <c r="G262" s="52">
        <v>27</v>
      </c>
      <c r="H262" s="53">
        <v>432.85</v>
      </c>
      <c r="I262" s="53">
        <v>431</v>
      </c>
      <c r="J262" s="134">
        <v>429.15</v>
      </c>
      <c r="K262" s="53">
        <f t="shared" si="15"/>
        <v>427.29999999999995</v>
      </c>
      <c r="L262" s="53">
        <f t="shared" si="16"/>
        <v>425.44999999999993</v>
      </c>
      <c r="M262" s="53">
        <f t="shared" si="17"/>
        <v>423.59999999999991</v>
      </c>
      <c r="N262" s="53">
        <f t="shared" si="18"/>
        <v>421.74999999999989</v>
      </c>
      <c r="P262" s="123"/>
    </row>
    <row r="263" spans="1:16">
      <c r="A263" s="46" t="s">
        <v>723</v>
      </c>
      <c r="B263" s="47" t="s">
        <v>724</v>
      </c>
      <c r="C263" s="72" t="s">
        <v>723</v>
      </c>
      <c r="D263" s="49" t="s">
        <v>724</v>
      </c>
      <c r="E263" s="73" t="s">
        <v>725</v>
      </c>
      <c r="F263" s="51" t="s">
        <v>707</v>
      </c>
      <c r="G263" s="52">
        <v>27</v>
      </c>
      <c r="H263" s="53">
        <v>0</v>
      </c>
      <c r="I263" s="53">
        <v>0</v>
      </c>
      <c r="J263" s="134">
        <v>0</v>
      </c>
      <c r="K263" s="53">
        <f t="shared" si="15"/>
        <v>0</v>
      </c>
      <c r="L263" s="53">
        <f t="shared" si="16"/>
        <v>0</v>
      </c>
      <c r="M263" s="53">
        <f t="shared" si="17"/>
        <v>0</v>
      </c>
      <c r="N263" s="53">
        <f t="shared" si="18"/>
        <v>0</v>
      </c>
      <c r="P263" s="123"/>
    </row>
    <row r="264" spans="1:16">
      <c r="A264" s="46" t="s">
        <v>726</v>
      </c>
      <c r="B264" s="47" t="s">
        <v>727</v>
      </c>
      <c r="C264" s="72" t="s">
        <v>726</v>
      </c>
      <c r="D264" s="49" t="s">
        <v>727</v>
      </c>
      <c r="E264" s="73" t="s">
        <v>728</v>
      </c>
      <c r="F264" s="51" t="s">
        <v>707</v>
      </c>
      <c r="G264" s="112">
        <v>27</v>
      </c>
      <c r="H264" s="53">
        <v>0</v>
      </c>
      <c r="I264" s="53">
        <v>0</v>
      </c>
      <c r="J264" s="134">
        <v>0</v>
      </c>
      <c r="K264" s="53">
        <f t="shared" si="15"/>
        <v>0</v>
      </c>
      <c r="L264" s="53">
        <f t="shared" si="16"/>
        <v>0</v>
      </c>
      <c r="M264" s="53">
        <f t="shared" si="17"/>
        <v>0</v>
      </c>
      <c r="N264" s="53">
        <f t="shared" si="18"/>
        <v>0</v>
      </c>
      <c r="P264" s="123"/>
    </row>
    <row r="265" spans="1:16">
      <c r="A265" s="86" t="s">
        <v>711</v>
      </c>
      <c r="B265" s="87" t="s">
        <v>712</v>
      </c>
      <c r="C265" s="56" t="s">
        <v>729</v>
      </c>
      <c r="D265" s="57" t="s">
        <v>730</v>
      </c>
      <c r="E265" s="58" t="s">
        <v>731</v>
      </c>
      <c r="F265" s="59" t="s">
        <v>421</v>
      </c>
      <c r="G265" s="112">
        <v>27</v>
      </c>
      <c r="H265" s="61">
        <v>159.20000000000002</v>
      </c>
      <c r="I265" s="61">
        <v>169.25</v>
      </c>
      <c r="J265" s="135">
        <v>179.3</v>
      </c>
      <c r="K265" s="61">
        <f t="shared" si="15"/>
        <v>189.35000000000002</v>
      </c>
      <c r="L265" s="61">
        <f t="shared" si="16"/>
        <v>199.40000000000003</v>
      </c>
      <c r="M265" s="61">
        <f t="shared" si="17"/>
        <v>209.45000000000005</v>
      </c>
      <c r="N265" s="61">
        <f t="shared" si="18"/>
        <v>219.50000000000006</v>
      </c>
      <c r="P265" s="123"/>
    </row>
    <row r="266" spans="1:16">
      <c r="A266" s="86" t="s">
        <v>717</v>
      </c>
      <c r="B266" s="87" t="s">
        <v>718</v>
      </c>
      <c r="C266" s="56" t="s">
        <v>729</v>
      </c>
      <c r="D266" s="57" t="s">
        <v>730</v>
      </c>
      <c r="E266" s="58" t="s">
        <v>732</v>
      </c>
      <c r="F266" s="59" t="s">
        <v>421</v>
      </c>
      <c r="G266" s="112">
        <v>27</v>
      </c>
      <c r="H266" s="61">
        <v>177.04</v>
      </c>
      <c r="I266" s="61">
        <v>183.8</v>
      </c>
      <c r="J266" s="135">
        <v>190.56000000000003</v>
      </c>
      <c r="K266" s="61">
        <f t="shared" si="15"/>
        <v>197.32000000000005</v>
      </c>
      <c r="L266" s="61">
        <f t="shared" si="16"/>
        <v>204.08000000000007</v>
      </c>
      <c r="M266" s="61">
        <f t="shared" si="17"/>
        <v>210.84000000000009</v>
      </c>
      <c r="N266" s="61">
        <f t="shared" si="18"/>
        <v>217.60000000000011</v>
      </c>
      <c r="P266" s="123"/>
    </row>
    <row r="267" spans="1:16">
      <c r="A267" s="86" t="s">
        <v>726</v>
      </c>
      <c r="B267" s="87" t="s">
        <v>727</v>
      </c>
      <c r="C267" s="56" t="s">
        <v>729</v>
      </c>
      <c r="D267" s="57" t="s">
        <v>730</v>
      </c>
      <c r="E267" s="58" t="s">
        <v>733</v>
      </c>
      <c r="F267" s="59" t="s">
        <v>707</v>
      </c>
      <c r="G267" s="112">
        <v>27</v>
      </c>
      <c r="H267" s="61">
        <v>65.099999999999994</v>
      </c>
      <c r="I267" s="61">
        <v>62.35</v>
      </c>
      <c r="J267" s="135">
        <v>70.28</v>
      </c>
      <c r="K267" s="61">
        <f t="shared" si="15"/>
        <v>78.210000000000008</v>
      </c>
      <c r="L267" s="61">
        <f t="shared" si="16"/>
        <v>86.140000000000015</v>
      </c>
      <c r="M267" s="61">
        <f t="shared" si="17"/>
        <v>94.070000000000022</v>
      </c>
      <c r="N267" s="61">
        <f t="shared" si="18"/>
        <v>102.00000000000003</v>
      </c>
      <c r="P267" s="123"/>
    </row>
    <row r="268" spans="1:16">
      <c r="A268" s="62" t="s">
        <v>729</v>
      </c>
      <c r="B268" s="63" t="s">
        <v>734</v>
      </c>
      <c r="C268" s="101" t="s">
        <v>729</v>
      </c>
      <c r="D268" s="102" t="s">
        <v>734</v>
      </c>
      <c r="E268" s="66" t="s">
        <v>735</v>
      </c>
      <c r="F268" s="67" t="s">
        <v>707</v>
      </c>
      <c r="G268" s="112">
        <v>27</v>
      </c>
      <c r="H268" s="69">
        <v>0</v>
      </c>
      <c r="I268" s="69">
        <v>0</v>
      </c>
      <c r="J268" s="136">
        <v>0</v>
      </c>
      <c r="K268" s="69">
        <f t="shared" si="15"/>
        <v>0</v>
      </c>
      <c r="L268" s="69">
        <f t="shared" si="16"/>
        <v>0</v>
      </c>
      <c r="M268" s="69">
        <f t="shared" si="17"/>
        <v>0</v>
      </c>
      <c r="N268" s="69">
        <f t="shared" si="18"/>
        <v>0</v>
      </c>
      <c r="P268" s="123"/>
    </row>
    <row r="269" spans="1:16">
      <c r="A269" s="86" t="s">
        <v>708</v>
      </c>
      <c r="B269" s="87" t="s">
        <v>709</v>
      </c>
      <c r="C269" s="56" t="s">
        <v>736</v>
      </c>
      <c r="D269" s="57" t="s">
        <v>737</v>
      </c>
      <c r="E269" s="58" t="s">
        <v>738</v>
      </c>
      <c r="F269" s="59" t="s">
        <v>707</v>
      </c>
      <c r="G269" s="60">
        <v>27</v>
      </c>
      <c r="H269" s="61">
        <v>190.76</v>
      </c>
      <c r="I269" s="61">
        <v>184.42000000000002</v>
      </c>
      <c r="J269" s="135">
        <v>178.08000000000004</v>
      </c>
      <c r="K269" s="61">
        <f t="shared" si="15"/>
        <v>171.74000000000007</v>
      </c>
      <c r="L269" s="61">
        <f t="shared" si="16"/>
        <v>165.40000000000009</v>
      </c>
      <c r="M269" s="61">
        <f t="shared" si="17"/>
        <v>159.06000000000012</v>
      </c>
      <c r="N269" s="61">
        <f t="shared" si="18"/>
        <v>152.72000000000014</v>
      </c>
      <c r="P269" s="123"/>
    </row>
    <row r="270" spans="1:16">
      <c r="A270" s="86" t="s">
        <v>723</v>
      </c>
      <c r="B270" s="87" t="s">
        <v>724</v>
      </c>
      <c r="C270" s="56" t="s">
        <v>736</v>
      </c>
      <c r="D270" s="57" t="s">
        <v>737</v>
      </c>
      <c r="E270" s="58" t="s">
        <v>739</v>
      </c>
      <c r="F270" s="59" t="s">
        <v>707</v>
      </c>
      <c r="G270" s="60">
        <v>27</v>
      </c>
      <c r="H270" s="61">
        <v>175.48</v>
      </c>
      <c r="I270" s="61">
        <v>175</v>
      </c>
      <c r="J270" s="135">
        <v>174.52</v>
      </c>
      <c r="K270" s="61">
        <f t="shared" si="15"/>
        <v>174.04000000000002</v>
      </c>
      <c r="L270" s="61">
        <f t="shared" si="16"/>
        <v>173.56000000000003</v>
      </c>
      <c r="M270" s="61">
        <f t="shared" si="17"/>
        <v>173.08000000000004</v>
      </c>
      <c r="N270" s="61">
        <f t="shared" si="18"/>
        <v>172.60000000000005</v>
      </c>
      <c r="P270" s="123"/>
    </row>
    <row r="271" spans="1:16">
      <c r="A271" s="62" t="s">
        <v>736</v>
      </c>
      <c r="B271" s="63" t="s">
        <v>740</v>
      </c>
      <c r="C271" s="101" t="s">
        <v>736</v>
      </c>
      <c r="D271" s="102" t="s">
        <v>740</v>
      </c>
      <c r="E271" s="66" t="s">
        <v>741</v>
      </c>
      <c r="F271" s="67" t="s">
        <v>707</v>
      </c>
      <c r="G271" s="68">
        <v>27</v>
      </c>
      <c r="H271" s="69">
        <v>0</v>
      </c>
      <c r="I271" s="69">
        <v>0</v>
      </c>
      <c r="J271" s="136">
        <v>0</v>
      </c>
      <c r="K271" s="69">
        <f t="shared" si="15"/>
        <v>0</v>
      </c>
      <c r="L271" s="69">
        <f t="shared" si="16"/>
        <v>0</v>
      </c>
      <c r="M271" s="69">
        <f t="shared" si="17"/>
        <v>0</v>
      </c>
      <c r="N271" s="69">
        <f t="shared" si="18"/>
        <v>0</v>
      </c>
      <c r="P271" s="123"/>
    </row>
    <row r="272" spans="1:16">
      <c r="A272" s="86" t="s">
        <v>703</v>
      </c>
      <c r="B272" s="87" t="s">
        <v>704</v>
      </c>
      <c r="C272" s="82" t="s">
        <v>742</v>
      </c>
      <c r="D272" s="83" t="s">
        <v>743</v>
      </c>
      <c r="E272" s="84" t="s">
        <v>1439</v>
      </c>
      <c r="F272" s="59" t="s">
        <v>707</v>
      </c>
      <c r="G272" s="60">
        <v>27</v>
      </c>
      <c r="H272" s="61">
        <v>437.65</v>
      </c>
      <c r="I272" s="61">
        <v>433.72</v>
      </c>
      <c r="J272" s="135">
        <v>429.78999999999996</v>
      </c>
      <c r="K272" s="61">
        <f t="shared" si="15"/>
        <v>425.8599999999999</v>
      </c>
      <c r="L272" s="61">
        <f t="shared" si="16"/>
        <v>421.92999999999984</v>
      </c>
      <c r="M272" s="61">
        <f t="shared" si="17"/>
        <v>417.99999999999977</v>
      </c>
      <c r="N272" s="61">
        <f t="shared" si="18"/>
        <v>414.06999999999971</v>
      </c>
      <c r="P272" s="123"/>
    </row>
    <row r="273" spans="1:16">
      <c r="A273" s="86" t="s">
        <v>714</v>
      </c>
      <c r="B273" s="87" t="s">
        <v>715</v>
      </c>
      <c r="C273" s="82" t="s">
        <v>742</v>
      </c>
      <c r="D273" s="83" t="s">
        <v>743</v>
      </c>
      <c r="E273" s="84" t="s">
        <v>1440</v>
      </c>
      <c r="F273" s="59" t="s">
        <v>707</v>
      </c>
      <c r="G273" s="60">
        <v>27</v>
      </c>
      <c r="H273" s="61">
        <v>264.3</v>
      </c>
      <c r="I273" s="61">
        <v>251.74</v>
      </c>
      <c r="J273" s="135">
        <v>239.17999999999995</v>
      </c>
      <c r="K273" s="61">
        <f t="shared" si="15"/>
        <v>226.61999999999989</v>
      </c>
      <c r="L273" s="61">
        <f t="shared" si="16"/>
        <v>214.05999999999983</v>
      </c>
      <c r="M273" s="61">
        <f t="shared" si="17"/>
        <v>201.49999999999977</v>
      </c>
      <c r="N273" s="61">
        <f t="shared" si="18"/>
        <v>188.93999999999971</v>
      </c>
      <c r="P273" s="123"/>
    </row>
    <row r="274" spans="1:16">
      <c r="A274" s="85" t="s">
        <v>742</v>
      </c>
      <c r="B274" s="63" t="s">
        <v>744</v>
      </c>
      <c r="C274" s="82" t="s">
        <v>742</v>
      </c>
      <c r="D274" s="83" t="s">
        <v>743</v>
      </c>
      <c r="E274" s="84" t="s">
        <v>1441</v>
      </c>
      <c r="F274" s="67" t="s">
        <v>707</v>
      </c>
      <c r="G274" s="68">
        <v>27</v>
      </c>
      <c r="H274" s="95">
        <v>0</v>
      </c>
      <c r="I274" s="95">
        <v>0</v>
      </c>
      <c r="J274" s="138">
        <v>0</v>
      </c>
      <c r="K274" s="95">
        <f t="shared" si="15"/>
        <v>0</v>
      </c>
      <c r="L274" s="95">
        <f t="shared" si="16"/>
        <v>0</v>
      </c>
      <c r="M274" s="95">
        <f t="shared" si="17"/>
        <v>0</v>
      </c>
      <c r="N274" s="95">
        <f t="shared" si="18"/>
        <v>0</v>
      </c>
      <c r="P274" s="123"/>
    </row>
    <row r="275" spans="1:16">
      <c r="A275" s="46" t="s">
        <v>745</v>
      </c>
      <c r="B275" s="47" t="s">
        <v>746</v>
      </c>
      <c r="C275" s="48" t="s">
        <v>745</v>
      </c>
      <c r="D275" s="49" t="s">
        <v>746</v>
      </c>
      <c r="E275" s="50" t="s">
        <v>747</v>
      </c>
      <c r="F275" s="51" t="s">
        <v>707</v>
      </c>
      <c r="G275" s="52">
        <v>28</v>
      </c>
      <c r="H275" s="53">
        <v>0</v>
      </c>
      <c r="I275" s="53">
        <v>0</v>
      </c>
      <c r="J275" s="134">
        <v>0</v>
      </c>
      <c r="K275" s="53">
        <f t="shared" si="15"/>
        <v>0</v>
      </c>
      <c r="L275" s="53">
        <f t="shared" si="16"/>
        <v>0</v>
      </c>
      <c r="M275" s="53">
        <f t="shared" si="17"/>
        <v>0</v>
      </c>
      <c r="N275" s="53">
        <f t="shared" si="18"/>
        <v>0</v>
      </c>
      <c r="P275" s="123"/>
    </row>
    <row r="276" spans="1:16">
      <c r="A276" s="46" t="s">
        <v>748</v>
      </c>
      <c r="B276" s="47" t="s">
        <v>749</v>
      </c>
      <c r="C276" s="48" t="s">
        <v>748</v>
      </c>
      <c r="D276" s="49" t="s">
        <v>749</v>
      </c>
      <c r="E276" s="50" t="s">
        <v>750</v>
      </c>
      <c r="F276" s="51" t="s">
        <v>707</v>
      </c>
      <c r="G276" s="52">
        <v>28</v>
      </c>
      <c r="H276" s="53">
        <v>0</v>
      </c>
      <c r="I276" s="53">
        <v>0</v>
      </c>
      <c r="J276" s="134">
        <v>0</v>
      </c>
      <c r="K276" s="53">
        <f t="shared" si="15"/>
        <v>0</v>
      </c>
      <c r="L276" s="53">
        <f t="shared" si="16"/>
        <v>0</v>
      </c>
      <c r="M276" s="53">
        <f t="shared" si="17"/>
        <v>0</v>
      </c>
      <c r="N276" s="53">
        <f t="shared" si="18"/>
        <v>0</v>
      </c>
      <c r="P276" s="123"/>
    </row>
    <row r="277" spans="1:16">
      <c r="A277" s="46" t="s">
        <v>751</v>
      </c>
      <c r="B277" s="47" t="s">
        <v>752</v>
      </c>
      <c r="C277" s="48" t="s">
        <v>751</v>
      </c>
      <c r="D277" s="49" t="s">
        <v>752</v>
      </c>
      <c r="E277" s="50" t="s">
        <v>753</v>
      </c>
      <c r="F277" s="51" t="s">
        <v>707</v>
      </c>
      <c r="G277" s="52">
        <v>28</v>
      </c>
      <c r="H277" s="53">
        <v>0</v>
      </c>
      <c r="I277" s="53">
        <v>0</v>
      </c>
      <c r="J277" s="134">
        <v>0</v>
      </c>
      <c r="K277" s="53">
        <f t="shared" si="15"/>
        <v>0</v>
      </c>
      <c r="L277" s="53">
        <f t="shared" si="16"/>
        <v>0</v>
      </c>
      <c r="M277" s="53">
        <f t="shared" si="17"/>
        <v>0</v>
      </c>
      <c r="N277" s="53">
        <f t="shared" si="18"/>
        <v>0</v>
      </c>
      <c r="P277" s="123"/>
    </row>
    <row r="278" spans="1:16">
      <c r="A278" s="54" t="s">
        <v>745</v>
      </c>
      <c r="B278" s="70" t="s">
        <v>746</v>
      </c>
      <c r="C278" s="56" t="s">
        <v>49</v>
      </c>
      <c r="D278" s="57" t="s">
        <v>754</v>
      </c>
      <c r="E278" s="71" t="s">
        <v>755</v>
      </c>
      <c r="F278" s="59" t="s">
        <v>707</v>
      </c>
      <c r="G278" s="60">
        <v>28</v>
      </c>
      <c r="H278" s="61">
        <v>143.94999999999999</v>
      </c>
      <c r="I278" s="61">
        <v>146.1</v>
      </c>
      <c r="J278" s="135">
        <v>160</v>
      </c>
      <c r="K278" s="61">
        <f t="shared" si="15"/>
        <v>173.9</v>
      </c>
      <c r="L278" s="61">
        <f t="shared" si="16"/>
        <v>187.8</v>
      </c>
      <c r="M278" s="61">
        <f t="shared" si="17"/>
        <v>201.70000000000002</v>
      </c>
      <c r="N278" s="61">
        <f t="shared" si="18"/>
        <v>215.60000000000002</v>
      </c>
      <c r="P278" s="123"/>
    </row>
    <row r="279" spans="1:16">
      <c r="A279" s="54" t="s">
        <v>748</v>
      </c>
      <c r="B279" s="70" t="s">
        <v>749</v>
      </c>
      <c r="C279" s="56" t="s">
        <v>49</v>
      </c>
      <c r="D279" s="57" t="s">
        <v>754</v>
      </c>
      <c r="E279" s="71" t="s">
        <v>756</v>
      </c>
      <c r="F279" s="59" t="s">
        <v>707</v>
      </c>
      <c r="G279" s="60">
        <v>28</v>
      </c>
      <c r="H279" s="61">
        <v>133.69999999999999</v>
      </c>
      <c r="I279" s="61">
        <v>126.53</v>
      </c>
      <c r="J279" s="135">
        <v>129.46</v>
      </c>
      <c r="K279" s="61">
        <f t="shared" ref="K279:K342" si="19">J279-I279+J279</f>
        <v>132.39000000000001</v>
      </c>
      <c r="L279" s="61">
        <f t="shared" ref="L279:L342" si="20">+J279-I279+K279</f>
        <v>135.32000000000002</v>
      </c>
      <c r="M279" s="61">
        <f t="shared" ref="M279:M342" si="21">+J279-I279+L279</f>
        <v>138.25000000000003</v>
      </c>
      <c r="N279" s="61">
        <f t="shared" ref="N279:N342" si="22">+J279-I279+M279</f>
        <v>141.18000000000004</v>
      </c>
      <c r="P279" s="123"/>
    </row>
    <row r="280" spans="1:16">
      <c r="A280" s="54" t="s">
        <v>751</v>
      </c>
      <c r="B280" s="70" t="s">
        <v>752</v>
      </c>
      <c r="C280" s="56" t="s">
        <v>49</v>
      </c>
      <c r="D280" s="57" t="s">
        <v>754</v>
      </c>
      <c r="E280" s="71" t="s">
        <v>757</v>
      </c>
      <c r="F280" s="59" t="s">
        <v>707</v>
      </c>
      <c r="G280" s="60">
        <v>28</v>
      </c>
      <c r="H280" s="61">
        <v>567.08999999999992</v>
      </c>
      <c r="I280" s="61">
        <v>556.67999999999995</v>
      </c>
      <c r="J280" s="135">
        <v>574.52</v>
      </c>
      <c r="K280" s="61">
        <f t="shared" si="19"/>
        <v>592.36</v>
      </c>
      <c r="L280" s="61">
        <f t="shared" si="20"/>
        <v>610.20000000000005</v>
      </c>
      <c r="M280" s="61">
        <f t="shared" si="21"/>
        <v>628.04000000000008</v>
      </c>
      <c r="N280" s="61">
        <f t="shared" si="22"/>
        <v>645.88000000000011</v>
      </c>
      <c r="P280" s="123"/>
    </row>
    <row r="281" spans="1:16">
      <c r="A281" s="62" t="s">
        <v>49</v>
      </c>
      <c r="B281" s="63" t="s">
        <v>758</v>
      </c>
      <c r="C281" s="64" t="s">
        <v>49</v>
      </c>
      <c r="D281" s="65" t="s">
        <v>754</v>
      </c>
      <c r="E281" s="66" t="s">
        <v>759</v>
      </c>
      <c r="F281" s="67" t="s">
        <v>707</v>
      </c>
      <c r="G281" s="68">
        <v>28</v>
      </c>
      <c r="H281" s="69">
        <v>0</v>
      </c>
      <c r="I281" s="69">
        <v>0</v>
      </c>
      <c r="J281" s="136">
        <v>0</v>
      </c>
      <c r="K281" s="69">
        <f t="shared" si="19"/>
        <v>0</v>
      </c>
      <c r="L281" s="69">
        <f t="shared" si="20"/>
        <v>0</v>
      </c>
      <c r="M281" s="69">
        <f t="shared" si="21"/>
        <v>0</v>
      </c>
      <c r="N281" s="69">
        <f t="shared" si="22"/>
        <v>0</v>
      </c>
      <c r="P281" s="123"/>
    </row>
    <row r="282" spans="1:16">
      <c r="A282" s="46" t="s">
        <v>760</v>
      </c>
      <c r="B282" s="47" t="s">
        <v>761</v>
      </c>
      <c r="C282" s="48" t="s">
        <v>760</v>
      </c>
      <c r="D282" s="49" t="s">
        <v>761</v>
      </c>
      <c r="E282" s="50" t="s">
        <v>762</v>
      </c>
      <c r="F282" s="51" t="s">
        <v>394</v>
      </c>
      <c r="G282" s="52">
        <v>30</v>
      </c>
      <c r="H282" s="53">
        <v>0</v>
      </c>
      <c r="I282" s="53">
        <v>0</v>
      </c>
      <c r="J282" s="134">
        <v>0</v>
      </c>
      <c r="K282" s="53">
        <f t="shared" si="19"/>
        <v>0</v>
      </c>
      <c r="L282" s="53">
        <f t="shared" si="20"/>
        <v>0</v>
      </c>
      <c r="M282" s="53">
        <f t="shared" si="21"/>
        <v>0</v>
      </c>
      <c r="N282" s="53">
        <f t="shared" si="22"/>
        <v>0</v>
      </c>
      <c r="P282" s="123"/>
    </row>
    <row r="283" spans="1:16">
      <c r="A283" s="46" t="s">
        <v>763</v>
      </c>
      <c r="B283" s="47" t="s">
        <v>764</v>
      </c>
      <c r="C283" s="48" t="s">
        <v>763</v>
      </c>
      <c r="D283" s="49" t="s">
        <v>764</v>
      </c>
      <c r="E283" s="50" t="s">
        <v>765</v>
      </c>
      <c r="F283" s="51" t="s">
        <v>707</v>
      </c>
      <c r="G283" s="52">
        <v>30</v>
      </c>
      <c r="H283" s="53">
        <v>0</v>
      </c>
      <c r="I283" s="53">
        <v>0</v>
      </c>
      <c r="J283" s="134">
        <v>0</v>
      </c>
      <c r="K283" s="53">
        <f t="shared" si="19"/>
        <v>0</v>
      </c>
      <c r="L283" s="53">
        <f t="shared" si="20"/>
        <v>0</v>
      </c>
      <c r="M283" s="53">
        <f t="shared" si="21"/>
        <v>0</v>
      </c>
      <c r="N283" s="53">
        <f t="shared" si="22"/>
        <v>0</v>
      </c>
      <c r="P283" s="123"/>
    </row>
    <row r="284" spans="1:16">
      <c r="A284" s="46" t="s">
        <v>766</v>
      </c>
      <c r="B284" s="47" t="s">
        <v>767</v>
      </c>
      <c r="C284" s="48" t="s">
        <v>766</v>
      </c>
      <c r="D284" s="49" t="s">
        <v>767</v>
      </c>
      <c r="E284" s="50" t="s">
        <v>768</v>
      </c>
      <c r="F284" s="51" t="s">
        <v>222</v>
      </c>
      <c r="G284" s="52">
        <v>30</v>
      </c>
      <c r="H284" s="53">
        <v>0</v>
      </c>
      <c r="I284" s="53">
        <v>0</v>
      </c>
      <c r="J284" s="134">
        <v>0</v>
      </c>
      <c r="K284" s="53">
        <f t="shared" si="19"/>
        <v>0</v>
      </c>
      <c r="L284" s="53">
        <f t="shared" si="20"/>
        <v>0</v>
      </c>
      <c r="M284" s="53">
        <f t="shared" si="21"/>
        <v>0</v>
      </c>
      <c r="N284" s="53">
        <f t="shared" si="22"/>
        <v>0</v>
      </c>
      <c r="P284" s="123"/>
    </row>
    <row r="285" spans="1:16">
      <c r="A285" s="46" t="s">
        <v>769</v>
      </c>
      <c r="B285" s="47" t="s">
        <v>770</v>
      </c>
      <c r="C285" s="48" t="s">
        <v>769</v>
      </c>
      <c r="D285" s="49" t="s">
        <v>770</v>
      </c>
      <c r="E285" s="50" t="s">
        <v>771</v>
      </c>
      <c r="F285" s="51" t="s">
        <v>222</v>
      </c>
      <c r="G285" s="52">
        <v>30</v>
      </c>
      <c r="H285" s="53">
        <v>0</v>
      </c>
      <c r="I285" s="53">
        <v>0</v>
      </c>
      <c r="J285" s="134">
        <v>0</v>
      </c>
      <c r="K285" s="53">
        <f t="shared" si="19"/>
        <v>0</v>
      </c>
      <c r="L285" s="53">
        <f t="shared" si="20"/>
        <v>0</v>
      </c>
      <c r="M285" s="53">
        <f t="shared" si="21"/>
        <v>0</v>
      </c>
      <c r="N285" s="53">
        <f t="shared" si="22"/>
        <v>0</v>
      </c>
      <c r="P285" s="123"/>
    </row>
    <row r="286" spans="1:16">
      <c r="A286" s="46" t="s">
        <v>772</v>
      </c>
      <c r="B286" s="47" t="s">
        <v>773</v>
      </c>
      <c r="C286" s="48" t="s">
        <v>772</v>
      </c>
      <c r="D286" s="49" t="s">
        <v>773</v>
      </c>
      <c r="E286" s="50" t="s">
        <v>774</v>
      </c>
      <c r="F286" s="51" t="s">
        <v>394</v>
      </c>
      <c r="G286" s="52">
        <v>30</v>
      </c>
      <c r="H286" s="53">
        <v>0</v>
      </c>
      <c r="I286" s="53">
        <v>0</v>
      </c>
      <c r="J286" s="134">
        <v>0</v>
      </c>
      <c r="K286" s="53">
        <f t="shared" si="19"/>
        <v>0</v>
      </c>
      <c r="L286" s="53">
        <f t="shared" si="20"/>
        <v>0</v>
      </c>
      <c r="M286" s="53">
        <f t="shared" si="21"/>
        <v>0</v>
      </c>
      <c r="N286" s="53">
        <f t="shared" si="22"/>
        <v>0</v>
      </c>
      <c r="P286" s="123"/>
    </row>
    <row r="287" spans="1:16">
      <c r="A287" s="46" t="s">
        <v>775</v>
      </c>
      <c r="B287" s="47" t="s">
        <v>776</v>
      </c>
      <c r="C287" s="48" t="s">
        <v>775</v>
      </c>
      <c r="D287" s="49" t="s">
        <v>776</v>
      </c>
      <c r="E287" s="50" t="s">
        <v>777</v>
      </c>
      <c r="F287" s="51" t="s">
        <v>394</v>
      </c>
      <c r="G287" s="52">
        <v>30</v>
      </c>
      <c r="H287" s="53">
        <v>0</v>
      </c>
      <c r="I287" s="53">
        <v>0</v>
      </c>
      <c r="J287" s="134">
        <v>0</v>
      </c>
      <c r="K287" s="53">
        <f t="shared" si="19"/>
        <v>0</v>
      </c>
      <c r="L287" s="53">
        <f t="shared" si="20"/>
        <v>0</v>
      </c>
      <c r="M287" s="53">
        <f t="shared" si="21"/>
        <v>0</v>
      </c>
      <c r="N287" s="53">
        <f t="shared" si="22"/>
        <v>0</v>
      </c>
      <c r="P287" s="123"/>
    </row>
    <row r="288" spans="1:16">
      <c r="A288" s="46" t="s">
        <v>778</v>
      </c>
      <c r="B288" s="47" t="s">
        <v>779</v>
      </c>
      <c r="C288" s="48" t="s">
        <v>778</v>
      </c>
      <c r="D288" s="49" t="s">
        <v>779</v>
      </c>
      <c r="E288" s="50" t="s">
        <v>780</v>
      </c>
      <c r="F288" s="51" t="s">
        <v>394</v>
      </c>
      <c r="G288" s="52">
        <v>30</v>
      </c>
      <c r="H288" s="53">
        <v>253.75</v>
      </c>
      <c r="I288" s="53">
        <v>270.7</v>
      </c>
      <c r="J288" s="134">
        <v>287.65000000000003</v>
      </c>
      <c r="K288" s="53">
        <f t="shared" si="19"/>
        <v>304.60000000000008</v>
      </c>
      <c r="L288" s="53">
        <f t="shared" si="20"/>
        <v>321.55000000000013</v>
      </c>
      <c r="M288" s="53">
        <f t="shared" si="21"/>
        <v>338.50000000000017</v>
      </c>
      <c r="N288" s="53">
        <f t="shared" si="22"/>
        <v>355.45000000000022</v>
      </c>
      <c r="P288" s="123"/>
    </row>
    <row r="289" spans="1:16">
      <c r="A289" s="46" t="s">
        <v>781</v>
      </c>
      <c r="B289" s="47" t="s">
        <v>782</v>
      </c>
      <c r="C289" s="48" t="s">
        <v>781</v>
      </c>
      <c r="D289" s="49" t="s">
        <v>782</v>
      </c>
      <c r="E289" s="50" t="s">
        <v>783</v>
      </c>
      <c r="F289" s="51" t="s">
        <v>394</v>
      </c>
      <c r="G289" s="52">
        <v>30</v>
      </c>
      <c r="H289" s="53">
        <v>0</v>
      </c>
      <c r="I289" s="53">
        <v>0</v>
      </c>
      <c r="J289" s="134">
        <v>0</v>
      </c>
      <c r="K289" s="53">
        <f t="shared" si="19"/>
        <v>0</v>
      </c>
      <c r="L289" s="53">
        <f t="shared" si="20"/>
        <v>0</v>
      </c>
      <c r="M289" s="53">
        <f t="shared" si="21"/>
        <v>0</v>
      </c>
      <c r="N289" s="53">
        <f t="shared" si="22"/>
        <v>0</v>
      </c>
      <c r="P289" s="123"/>
    </row>
    <row r="290" spans="1:16">
      <c r="A290" s="46" t="s">
        <v>784</v>
      </c>
      <c r="B290" s="47" t="s">
        <v>785</v>
      </c>
      <c r="C290" s="48" t="s">
        <v>784</v>
      </c>
      <c r="D290" s="49" t="s">
        <v>785</v>
      </c>
      <c r="E290" s="50" t="s">
        <v>786</v>
      </c>
      <c r="F290" s="51" t="s">
        <v>707</v>
      </c>
      <c r="G290" s="52">
        <v>30</v>
      </c>
      <c r="H290" s="53">
        <v>182.55</v>
      </c>
      <c r="I290" s="53">
        <v>169</v>
      </c>
      <c r="J290" s="134">
        <v>155.44999999999999</v>
      </c>
      <c r="K290" s="53">
        <f t="shared" si="19"/>
        <v>141.89999999999998</v>
      </c>
      <c r="L290" s="53">
        <f t="shared" si="20"/>
        <v>128.34999999999997</v>
      </c>
      <c r="M290" s="53">
        <f t="shared" si="21"/>
        <v>114.79999999999995</v>
      </c>
      <c r="N290" s="53">
        <f t="shared" si="22"/>
        <v>101.24999999999994</v>
      </c>
      <c r="P290" s="123"/>
    </row>
    <row r="291" spans="1:16">
      <c r="A291" s="46" t="s">
        <v>787</v>
      </c>
      <c r="B291" s="47" t="s">
        <v>788</v>
      </c>
      <c r="C291" s="48" t="s">
        <v>787</v>
      </c>
      <c r="D291" s="49" t="s">
        <v>788</v>
      </c>
      <c r="E291" s="50" t="s">
        <v>789</v>
      </c>
      <c r="F291" s="51" t="s">
        <v>707</v>
      </c>
      <c r="G291" s="52">
        <v>30</v>
      </c>
      <c r="H291" s="53">
        <v>0</v>
      </c>
      <c r="I291" s="53">
        <v>0</v>
      </c>
      <c r="J291" s="134">
        <v>0</v>
      </c>
      <c r="K291" s="53">
        <f t="shared" si="19"/>
        <v>0</v>
      </c>
      <c r="L291" s="53">
        <f t="shared" si="20"/>
        <v>0</v>
      </c>
      <c r="M291" s="53">
        <f t="shared" si="21"/>
        <v>0</v>
      </c>
      <c r="N291" s="53">
        <f t="shared" si="22"/>
        <v>0</v>
      </c>
      <c r="P291" s="123"/>
    </row>
    <row r="292" spans="1:16">
      <c r="A292" s="54" t="s">
        <v>760</v>
      </c>
      <c r="B292" s="55" t="s">
        <v>761</v>
      </c>
      <c r="C292" s="56" t="s">
        <v>790</v>
      </c>
      <c r="D292" s="57" t="s">
        <v>761</v>
      </c>
      <c r="E292" s="58" t="s">
        <v>791</v>
      </c>
      <c r="F292" s="59" t="s">
        <v>394</v>
      </c>
      <c r="G292" s="60">
        <v>30</v>
      </c>
      <c r="H292" s="61">
        <v>266.69000000000005</v>
      </c>
      <c r="I292" s="61">
        <v>251.69</v>
      </c>
      <c r="J292" s="135">
        <v>236.69</v>
      </c>
      <c r="K292" s="61">
        <f t="shared" si="19"/>
        <v>221.69</v>
      </c>
      <c r="L292" s="61">
        <f t="shared" si="20"/>
        <v>206.69</v>
      </c>
      <c r="M292" s="61">
        <f t="shared" si="21"/>
        <v>191.69</v>
      </c>
      <c r="N292" s="61">
        <f t="shared" si="22"/>
        <v>176.69</v>
      </c>
      <c r="P292" s="123"/>
    </row>
    <row r="293" spans="1:16">
      <c r="A293" s="54" t="s">
        <v>775</v>
      </c>
      <c r="B293" s="55" t="s">
        <v>776</v>
      </c>
      <c r="C293" s="56" t="s">
        <v>790</v>
      </c>
      <c r="D293" s="57" t="s">
        <v>776</v>
      </c>
      <c r="E293" s="58" t="s">
        <v>792</v>
      </c>
      <c r="F293" s="59" t="s">
        <v>394</v>
      </c>
      <c r="G293" s="60">
        <v>30</v>
      </c>
      <c r="H293" s="61">
        <v>350.54999999999995</v>
      </c>
      <c r="I293" s="61">
        <v>335.05000000000007</v>
      </c>
      <c r="J293" s="135">
        <v>319.55000000000018</v>
      </c>
      <c r="K293" s="61">
        <f t="shared" si="19"/>
        <v>304.0500000000003</v>
      </c>
      <c r="L293" s="61">
        <f t="shared" si="20"/>
        <v>288.55000000000041</v>
      </c>
      <c r="M293" s="61">
        <f t="shared" si="21"/>
        <v>273.05000000000052</v>
      </c>
      <c r="N293" s="61">
        <f t="shared" si="22"/>
        <v>257.55000000000064</v>
      </c>
      <c r="P293" s="123"/>
    </row>
    <row r="294" spans="1:16">
      <c r="A294" s="62" t="s">
        <v>790</v>
      </c>
      <c r="B294" s="63" t="s">
        <v>793</v>
      </c>
      <c r="C294" s="64" t="s">
        <v>790</v>
      </c>
      <c r="D294" s="65" t="s">
        <v>794</v>
      </c>
      <c r="E294" s="66" t="s">
        <v>795</v>
      </c>
      <c r="F294" s="67" t="s">
        <v>394</v>
      </c>
      <c r="G294" s="68">
        <v>30</v>
      </c>
      <c r="H294" s="69">
        <v>0</v>
      </c>
      <c r="I294" s="69">
        <v>0</v>
      </c>
      <c r="J294" s="136">
        <v>0</v>
      </c>
      <c r="K294" s="69">
        <f t="shared" si="19"/>
        <v>0</v>
      </c>
      <c r="L294" s="69">
        <f t="shared" si="20"/>
        <v>0</v>
      </c>
      <c r="M294" s="69">
        <f t="shared" si="21"/>
        <v>0</v>
      </c>
      <c r="N294" s="69">
        <f t="shared" si="22"/>
        <v>0</v>
      </c>
      <c r="P294" s="123"/>
    </row>
    <row r="295" spans="1:16">
      <c r="A295" s="54" t="s">
        <v>766</v>
      </c>
      <c r="B295" s="55" t="s">
        <v>767</v>
      </c>
      <c r="C295" s="56" t="s">
        <v>796</v>
      </c>
      <c r="D295" s="57" t="s">
        <v>767</v>
      </c>
      <c r="E295" s="58" t="s">
        <v>797</v>
      </c>
      <c r="F295" s="59" t="s">
        <v>222</v>
      </c>
      <c r="G295" s="60">
        <v>30</v>
      </c>
      <c r="H295" s="61">
        <v>46</v>
      </c>
      <c r="I295" s="61">
        <v>47</v>
      </c>
      <c r="J295" s="135">
        <v>48</v>
      </c>
      <c r="K295" s="61">
        <f t="shared" si="19"/>
        <v>49</v>
      </c>
      <c r="L295" s="61">
        <f t="shared" si="20"/>
        <v>50</v>
      </c>
      <c r="M295" s="61">
        <f t="shared" si="21"/>
        <v>51</v>
      </c>
      <c r="N295" s="61">
        <f t="shared" si="22"/>
        <v>52</v>
      </c>
      <c r="P295" s="123"/>
    </row>
    <row r="296" spans="1:16">
      <c r="A296" s="54" t="s">
        <v>769</v>
      </c>
      <c r="B296" s="55" t="s">
        <v>770</v>
      </c>
      <c r="C296" s="56" t="s">
        <v>796</v>
      </c>
      <c r="D296" s="57" t="s">
        <v>770</v>
      </c>
      <c r="E296" s="58" t="s">
        <v>798</v>
      </c>
      <c r="F296" s="59" t="s">
        <v>222</v>
      </c>
      <c r="G296" s="60">
        <v>30</v>
      </c>
      <c r="H296" s="61">
        <v>49.85</v>
      </c>
      <c r="I296" s="61">
        <v>54.6</v>
      </c>
      <c r="J296" s="135">
        <v>59.350000000000009</v>
      </c>
      <c r="K296" s="61">
        <f t="shared" si="19"/>
        <v>64.100000000000023</v>
      </c>
      <c r="L296" s="61">
        <f t="shared" si="20"/>
        <v>68.850000000000023</v>
      </c>
      <c r="M296" s="61">
        <f t="shared" si="21"/>
        <v>73.600000000000023</v>
      </c>
      <c r="N296" s="61">
        <f t="shared" si="22"/>
        <v>78.350000000000023</v>
      </c>
      <c r="P296" s="123"/>
    </row>
    <row r="297" spans="1:16">
      <c r="A297" s="62" t="s">
        <v>796</v>
      </c>
      <c r="B297" s="63" t="s">
        <v>799</v>
      </c>
      <c r="C297" s="64" t="s">
        <v>796</v>
      </c>
      <c r="D297" s="65" t="s">
        <v>800</v>
      </c>
      <c r="E297" s="66" t="s">
        <v>801</v>
      </c>
      <c r="F297" s="67" t="s">
        <v>222</v>
      </c>
      <c r="G297" s="68">
        <v>30</v>
      </c>
      <c r="H297" s="69">
        <v>0</v>
      </c>
      <c r="I297" s="69">
        <v>0</v>
      </c>
      <c r="J297" s="136">
        <v>0</v>
      </c>
      <c r="K297" s="69">
        <f t="shared" si="19"/>
        <v>0</v>
      </c>
      <c r="L297" s="69">
        <f t="shared" si="20"/>
        <v>0</v>
      </c>
      <c r="M297" s="69">
        <f t="shared" si="21"/>
        <v>0</v>
      </c>
      <c r="N297" s="69">
        <f t="shared" si="22"/>
        <v>0</v>
      </c>
      <c r="P297" s="123"/>
    </row>
    <row r="298" spans="1:16">
      <c r="A298" s="54" t="s">
        <v>772</v>
      </c>
      <c r="B298" s="55" t="s">
        <v>773</v>
      </c>
      <c r="C298" s="56" t="s">
        <v>802</v>
      </c>
      <c r="D298" s="57" t="s">
        <v>773</v>
      </c>
      <c r="E298" s="58" t="s">
        <v>803</v>
      </c>
      <c r="F298" s="59" t="s">
        <v>222</v>
      </c>
      <c r="G298" s="113">
        <v>30</v>
      </c>
      <c r="H298" s="61">
        <v>97.55</v>
      </c>
      <c r="I298" s="61">
        <v>84.460000000000008</v>
      </c>
      <c r="J298" s="135">
        <v>110.5</v>
      </c>
      <c r="K298" s="61">
        <f t="shared" si="19"/>
        <v>136.54</v>
      </c>
      <c r="L298" s="61">
        <f t="shared" si="20"/>
        <v>162.57999999999998</v>
      </c>
      <c r="M298" s="61">
        <f t="shared" si="21"/>
        <v>188.61999999999998</v>
      </c>
      <c r="N298" s="61">
        <f t="shared" si="22"/>
        <v>214.65999999999997</v>
      </c>
      <c r="P298" s="123"/>
    </row>
    <row r="299" spans="1:16">
      <c r="A299" s="54" t="s">
        <v>781</v>
      </c>
      <c r="B299" s="55" t="s">
        <v>782</v>
      </c>
      <c r="C299" s="56" t="s">
        <v>802</v>
      </c>
      <c r="D299" s="57" t="s">
        <v>782</v>
      </c>
      <c r="E299" s="58" t="s">
        <v>804</v>
      </c>
      <c r="F299" s="59" t="s">
        <v>222</v>
      </c>
      <c r="G299" s="113">
        <v>30</v>
      </c>
      <c r="H299" s="61">
        <v>89</v>
      </c>
      <c r="I299" s="61">
        <v>85.45</v>
      </c>
      <c r="J299" s="135">
        <v>81.899999999999991</v>
      </c>
      <c r="K299" s="61">
        <f t="shared" si="19"/>
        <v>78.34999999999998</v>
      </c>
      <c r="L299" s="61">
        <f t="shared" si="20"/>
        <v>74.799999999999969</v>
      </c>
      <c r="M299" s="61">
        <f t="shared" si="21"/>
        <v>71.249999999999957</v>
      </c>
      <c r="N299" s="61">
        <f t="shared" si="22"/>
        <v>67.699999999999946</v>
      </c>
      <c r="P299" s="123"/>
    </row>
    <row r="300" spans="1:16">
      <c r="A300" s="62" t="s">
        <v>802</v>
      </c>
      <c r="B300" s="63" t="s">
        <v>805</v>
      </c>
      <c r="C300" s="64" t="s">
        <v>802</v>
      </c>
      <c r="D300" s="65" t="s">
        <v>806</v>
      </c>
      <c r="E300" s="66" t="s">
        <v>807</v>
      </c>
      <c r="F300" s="67" t="s">
        <v>222</v>
      </c>
      <c r="G300" s="68">
        <v>30</v>
      </c>
      <c r="H300" s="69">
        <v>0</v>
      </c>
      <c r="I300" s="69">
        <v>0</v>
      </c>
      <c r="J300" s="136">
        <v>0</v>
      </c>
      <c r="K300" s="69">
        <f t="shared" si="19"/>
        <v>0</v>
      </c>
      <c r="L300" s="69">
        <f t="shared" si="20"/>
        <v>0</v>
      </c>
      <c r="M300" s="69">
        <f t="shared" si="21"/>
        <v>0</v>
      </c>
      <c r="N300" s="69">
        <f t="shared" si="22"/>
        <v>0</v>
      </c>
      <c r="P300" s="123"/>
    </row>
    <row r="301" spans="1:16">
      <c r="A301" s="54" t="s">
        <v>763</v>
      </c>
      <c r="B301" s="55" t="s">
        <v>764</v>
      </c>
      <c r="C301" s="56" t="s">
        <v>808</v>
      </c>
      <c r="D301" s="57" t="s">
        <v>764</v>
      </c>
      <c r="E301" s="58" t="s">
        <v>809</v>
      </c>
      <c r="F301" s="59" t="s">
        <v>394</v>
      </c>
      <c r="G301" s="113">
        <v>30</v>
      </c>
      <c r="H301" s="61">
        <v>183.65</v>
      </c>
      <c r="I301" s="61">
        <v>181.17000000000002</v>
      </c>
      <c r="J301" s="135">
        <v>178.69000000000003</v>
      </c>
      <c r="K301" s="61">
        <f t="shared" si="19"/>
        <v>176.21000000000004</v>
      </c>
      <c r="L301" s="61">
        <f t="shared" si="20"/>
        <v>173.73000000000005</v>
      </c>
      <c r="M301" s="61">
        <f t="shared" si="21"/>
        <v>171.25000000000006</v>
      </c>
      <c r="N301" s="61">
        <f t="shared" si="22"/>
        <v>168.77000000000007</v>
      </c>
      <c r="P301" s="123"/>
    </row>
    <row r="302" spans="1:16">
      <c r="A302" s="54" t="s">
        <v>787</v>
      </c>
      <c r="B302" s="55" t="s">
        <v>788</v>
      </c>
      <c r="C302" s="56" t="s">
        <v>808</v>
      </c>
      <c r="D302" s="57" t="s">
        <v>788</v>
      </c>
      <c r="E302" s="58" t="s">
        <v>810</v>
      </c>
      <c r="F302" s="59" t="s">
        <v>394</v>
      </c>
      <c r="G302" s="113">
        <v>30</v>
      </c>
      <c r="H302" s="61">
        <v>184</v>
      </c>
      <c r="I302" s="61">
        <v>188.7</v>
      </c>
      <c r="J302" s="135">
        <v>193.39999999999998</v>
      </c>
      <c r="K302" s="61">
        <f t="shared" si="19"/>
        <v>198.09999999999997</v>
      </c>
      <c r="L302" s="61">
        <f t="shared" si="20"/>
        <v>202.79999999999995</v>
      </c>
      <c r="M302" s="61">
        <f t="shared" si="21"/>
        <v>207.49999999999994</v>
      </c>
      <c r="N302" s="61">
        <f t="shared" si="22"/>
        <v>212.19999999999993</v>
      </c>
      <c r="P302" s="123"/>
    </row>
    <row r="303" spans="1:16">
      <c r="A303" s="62" t="s">
        <v>808</v>
      </c>
      <c r="B303" s="63" t="s">
        <v>811</v>
      </c>
      <c r="C303" s="64" t="s">
        <v>808</v>
      </c>
      <c r="D303" s="65" t="s">
        <v>812</v>
      </c>
      <c r="E303" s="66" t="s">
        <v>813</v>
      </c>
      <c r="F303" s="67" t="s">
        <v>394</v>
      </c>
      <c r="G303" s="68">
        <v>30</v>
      </c>
      <c r="H303" s="69">
        <v>0</v>
      </c>
      <c r="I303" s="69">
        <v>0</v>
      </c>
      <c r="J303" s="136">
        <v>0</v>
      </c>
      <c r="K303" s="69">
        <f t="shared" si="19"/>
        <v>0</v>
      </c>
      <c r="L303" s="69">
        <f t="shared" si="20"/>
        <v>0</v>
      </c>
      <c r="M303" s="69">
        <f t="shared" si="21"/>
        <v>0</v>
      </c>
      <c r="N303" s="69">
        <f t="shared" si="22"/>
        <v>0</v>
      </c>
      <c r="P303" s="123"/>
    </row>
    <row r="304" spans="1:16">
      <c r="A304" s="46" t="s">
        <v>814</v>
      </c>
      <c r="B304" s="47" t="s">
        <v>815</v>
      </c>
      <c r="C304" s="48" t="s">
        <v>814</v>
      </c>
      <c r="D304" s="49" t="s">
        <v>815</v>
      </c>
      <c r="E304" s="50" t="s">
        <v>816</v>
      </c>
      <c r="F304" s="51" t="s">
        <v>518</v>
      </c>
      <c r="G304" s="52">
        <v>31</v>
      </c>
      <c r="H304" s="53">
        <v>103.55</v>
      </c>
      <c r="I304" s="53">
        <v>88.54</v>
      </c>
      <c r="J304" s="134">
        <v>98</v>
      </c>
      <c r="K304" s="53">
        <f t="shared" si="19"/>
        <v>107.46</v>
      </c>
      <c r="L304" s="53">
        <f t="shared" si="20"/>
        <v>116.91999999999999</v>
      </c>
      <c r="M304" s="53">
        <f t="shared" si="21"/>
        <v>126.37999999999998</v>
      </c>
      <c r="N304" s="53">
        <f t="shared" si="22"/>
        <v>135.83999999999997</v>
      </c>
      <c r="P304" s="123"/>
    </row>
    <row r="305" spans="1:16">
      <c r="A305" s="46" t="s">
        <v>817</v>
      </c>
      <c r="B305" s="47" t="s">
        <v>818</v>
      </c>
      <c r="C305" s="48" t="s">
        <v>817</v>
      </c>
      <c r="D305" s="49" t="s">
        <v>818</v>
      </c>
      <c r="E305" s="50" t="s">
        <v>819</v>
      </c>
      <c r="F305" s="51" t="s">
        <v>820</v>
      </c>
      <c r="G305" s="52">
        <v>31</v>
      </c>
      <c r="H305" s="53">
        <v>104.05</v>
      </c>
      <c r="I305" s="53">
        <v>111.95</v>
      </c>
      <c r="J305" s="134">
        <v>102.18</v>
      </c>
      <c r="K305" s="53">
        <f t="shared" si="19"/>
        <v>92.410000000000011</v>
      </c>
      <c r="L305" s="53">
        <f t="shared" si="20"/>
        <v>82.640000000000015</v>
      </c>
      <c r="M305" s="53">
        <f t="shared" si="21"/>
        <v>72.870000000000019</v>
      </c>
      <c r="N305" s="53">
        <f t="shared" si="22"/>
        <v>63.100000000000023</v>
      </c>
      <c r="P305" s="123"/>
    </row>
    <row r="306" spans="1:16">
      <c r="A306" s="46" t="s">
        <v>821</v>
      </c>
      <c r="B306" s="47" t="s">
        <v>822</v>
      </c>
      <c r="C306" s="48" t="s">
        <v>821</v>
      </c>
      <c r="D306" s="49" t="s">
        <v>822</v>
      </c>
      <c r="E306" s="50" t="s">
        <v>823</v>
      </c>
      <c r="F306" s="51" t="s">
        <v>820</v>
      </c>
      <c r="G306" s="52">
        <v>31</v>
      </c>
      <c r="H306" s="53">
        <v>173.78</v>
      </c>
      <c r="I306" s="53">
        <v>176.65</v>
      </c>
      <c r="J306" s="134">
        <v>190.35</v>
      </c>
      <c r="K306" s="53">
        <f t="shared" si="19"/>
        <v>204.04999999999998</v>
      </c>
      <c r="L306" s="53">
        <f t="shared" si="20"/>
        <v>217.74999999999997</v>
      </c>
      <c r="M306" s="53">
        <f t="shared" si="21"/>
        <v>231.44999999999996</v>
      </c>
      <c r="N306" s="53">
        <f t="shared" si="22"/>
        <v>245.14999999999995</v>
      </c>
      <c r="P306" s="123"/>
    </row>
    <row r="307" spans="1:16">
      <c r="A307" s="46" t="s">
        <v>824</v>
      </c>
      <c r="B307" s="47" t="s">
        <v>825</v>
      </c>
      <c r="C307" s="48" t="s">
        <v>824</v>
      </c>
      <c r="D307" s="49" t="s">
        <v>825</v>
      </c>
      <c r="E307" s="50" t="s">
        <v>826</v>
      </c>
      <c r="F307" s="51" t="s">
        <v>820</v>
      </c>
      <c r="G307" s="52">
        <v>31</v>
      </c>
      <c r="H307" s="53">
        <v>389.07</v>
      </c>
      <c r="I307" s="53">
        <v>410.17999999999995</v>
      </c>
      <c r="J307" s="134">
        <v>411.8</v>
      </c>
      <c r="K307" s="53">
        <f t="shared" si="19"/>
        <v>413.42000000000007</v>
      </c>
      <c r="L307" s="53">
        <f t="shared" si="20"/>
        <v>415.04000000000013</v>
      </c>
      <c r="M307" s="53">
        <f t="shared" si="21"/>
        <v>416.6600000000002</v>
      </c>
      <c r="N307" s="53">
        <f t="shared" si="22"/>
        <v>418.28000000000026</v>
      </c>
      <c r="P307" s="123"/>
    </row>
    <row r="308" spans="1:16">
      <c r="A308" s="46" t="s">
        <v>827</v>
      </c>
      <c r="B308" s="47" t="s">
        <v>828</v>
      </c>
      <c r="C308" s="48" t="s">
        <v>827</v>
      </c>
      <c r="D308" s="49" t="s">
        <v>828</v>
      </c>
      <c r="E308" s="50" t="s">
        <v>829</v>
      </c>
      <c r="F308" s="51" t="s">
        <v>820</v>
      </c>
      <c r="G308" s="52">
        <v>31</v>
      </c>
      <c r="H308" s="53">
        <v>42.15</v>
      </c>
      <c r="I308" s="53">
        <v>37.6</v>
      </c>
      <c r="J308" s="134">
        <v>42.08</v>
      </c>
      <c r="K308" s="53">
        <f t="shared" si="19"/>
        <v>46.559999999999995</v>
      </c>
      <c r="L308" s="53">
        <f t="shared" si="20"/>
        <v>51.039999999999992</v>
      </c>
      <c r="M308" s="53">
        <f t="shared" si="21"/>
        <v>55.519999999999989</v>
      </c>
      <c r="N308" s="53">
        <f t="shared" si="22"/>
        <v>59.999999999999986</v>
      </c>
      <c r="P308" s="123"/>
    </row>
    <row r="309" spans="1:16">
      <c r="A309" s="46" t="s">
        <v>830</v>
      </c>
      <c r="B309" s="47" t="s">
        <v>831</v>
      </c>
      <c r="C309" s="48" t="s">
        <v>830</v>
      </c>
      <c r="D309" s="49" t="s">
        <v>831</v>
      </c>
      <c r="E309" s="50" t="s">
        <v>832</v>
      </c>
      <c r="F309" s="51" t="s">
        <v>820</v>
      </c>
      <c r="G309" s="52">
        <v>31</v>
      </c>
      <c r="H309" s="53">
        <v>48.85</v>
      </c>
      <c r="I309" s="53">
        <v>54.2</v>
      </c>
      <c r="J309" s="134">
        <v>57.68</v>
      </c>
      <c r="K309" s="53">
        <f t="shared" si="19"/>
        <v>61.16</v>
      </c>
      <c r="L309" s="53">
        <f t="shared" si="20"/>
        <v>64.639999999999986</v>
      </c>
      <c r="M309" s="53">
        <f t="shared" si="21"/>
        <v>68.119999999999976</v>
      </c>
      <c r="N309" s="53">
        <f t="shared" si="22"/>
        <v>71.599999999999966</v>
      </c>
      <c r="P309" s="123"/>
    </row>
    <row r="310" spans="1:16">
      <c r="A310" s="46" t="s">
        <v>833</v>
      </c>
      <c r="B310" s="47" t="s">
        <v>834</v>
      </c>
      <c r="C310" s="48" t="s">
        <v>833</v>
      </c>
      <c r="D310" s="49" t="s">
        <v>834</v>
      </c>
      <c r="E310" s="50" t="s">
        <v>835</v>
      </c>
      <c r="F310" s="51" t="s">
        <v>820</v>
      </c>
      <c r="G310" s="52">
        <v>31</v>
      </c>
      <c r="H310" s="53">
        <v>105.78</v>
      </c>
      <c r="I310" s="53">
        <v>106</v>
      </c>
      <c r="J310" s="134">
        <v>112.35</v>
      </c>
      <c r="K310" s="53">
        <f t="shared" si="19"/>
        <v>118.69999999999999</v>
      </c>
      <c r="L310" s="53">
        <f t="shared" si="20"/>
        <v>125.04999999999998</v>
      </c>
      <c r="M310" s="53">
        <f t="shared" si="21"/>
        <v>131.39999999999998</v>
      </c>
      <c r="N310" s="53">
        <f t="shared" si="22"/>
        <v>137.74999999999997</v>
      </c>
      <c r="P310" s="123"/>
    </row>
    <row r="311" spans="1:16">
      <c r="A311" s="46" t="s">
        <v>836</v>
      </c>
      <c r="B311" s="47" t="s">
        <v>837</v>
      </c>
      <c r="C311" s="48" t="s">
        <v>836</v>
      </c>
      <c r="D311" s="49" t="s">
        <v>837</v>
      </c>
      <c r="E311" s="50" t="s">
        <v>838</v>
      </c>
      <c r="F311" s="51" t="s">
        <v>820</v>
      </c>
      <c r="G311" s="52">
        <v>31</v>
      </c>
      <c r="H311" s="53">
        <v>39.200000000000003</v>
      </c>
      <c r="I311" s="53">
        <v>40.090000000000003</v>
      </c>
      <c r="J311" s="134">
        <v>42.75</v>
      </c>
      <c r="K311" s="53">
        <f t="shared" si="19"/>
        <v>45.41</v>
      </c>
      <c r="L311" s="53">
        <f t="shared" si="20"/>
        <v>48.069999999999993</v>
      </c>
      <c r="M311" s="53">
        <f t="shared" si="21"/>
        <v>50.72999999999999</v>
      </c>
      <c r="N311" s="53">
        <f t="shared" si="22"/>
        <v>53.389999999999986</v>
      </c>
      <c r="P311" s="123"/>
    </row>
    <row r="312" spans="1:16">
      <c r="A312" s="46" t="s">
        <v>839</v>
      </c>
      <c r="B312" s="47" t="s">
        <v>840</v>
      </c>
      <c r="C312" s="48" t="s">
        <v>839</v>
      </c>
      <c r="D312" s="49" t="s">
        <v>840</v>
      </c>
      <c r="E312" s="50" t="s">
        <v>841</v>
      </c>
      <c r="F312" s="51" t="s">
        <v>820</v>
      </c>
      <c r="G312" s="52">
        <v>31</v>
      </c>
      <c r="H312" s="53">
        <v>360.74</v>
      </c>
      <c r="I312" s="53">
        <v>383.03000000000003</v>
      </c>
      <c r="J312" s="134">
        <v>368.42</v>
      </c>
      <c r="K312" s="53">
        <f t="shared" si="19"/>
        <v>353.81</v>
      </c>
      <c r="L312" s="53">
        <f t="shared" si="20"/>
        <v>339.2</v>
      </c>
      <c r="M312" s="53">
        <f t="shared" si="21"/>
        <v>324.58999999999997</v>
      </c>
      <c r="N312" s="53">
        <f t="shared" si="22"/>
        <v>309.97999999999996</v>
      </c>
      <c r="P312" s="123"/>
    </row>
    <row r="313" spans="1:16">
      <c r="A313" s="46" t="s">
        <v>842</v>
      </c>
      <c r="B313" s="47" t="s">
        <v>843</v>
      </c>
      <c r="C313" s="48" t="s">
        <v>842</v>
      </c>
      <c r="D313" s="49" t="s">
        <v>843</v>
      </c>
      <c r="E313" s="50" t="s">
        <v>844</v>
      </c>
      <c r="F313" s="51" t="s">
        <v>820</v>
      </c>
      <c r="G313" s="52">
        <v>31</v>
      </c>
      <c r="H313" s="53">
        <v>140.78</v>
      </c>
      <c r="I313" s="53">
        <v>138.35</v>
      </c>
      <c r="J313" s="134">
        <v>184.9</v>
      </c>
      <c r="K313" s="53">
        <f t="shared" si="19"/>
        <v>231.45000000000002</v>
      </c>
      <c r="L313" s="53">
        <f t="shared" si="20"/>
        <v>278</v>
      </c>
      <c r="M313" s="53">
        <f t="shared" si="21"/>
        <v>324.55</v>
      </c>
      <c r="N313" s="53">
        <f t="shared" si="22"/>
        <v>371.1</v>
      </c>
      <c r="P313" s="123"/>
    </row>
    <row r="314" spans="1:16">
      <c r="A314" s="46" t="s">
        <v>845</v>
      </c>
      <c r="B314" s="47" t="s">
        <v>846</v>
      </c>
      <c r="C314" s="48" t="s">
        <v>845</v>
      </c>
      <c r="D314" s="49" t="s">
        <v>846</v>
      </c>
      <c r="E314" s="50" t="s">
        <v>847</v>
      </c>
      <c r="F314" s="51" t="s">
        <v>820</v>
      </c>
      <c r="G314" s="52">
        <v>31</v>
      </c>
      <c r="H314" s="53">
        <v>188.5</v>
      </c>
      <c r="I314" s="53">
        <v>159.25</v>
      </c>
      <c r="J314" s="134">
        <v>172</v>
      </c>
      <c r="K314" s="53">
        <f t="shared" si="19"/>
        <v>184.75</v>
      </c>
      <c r="L314" s="53">
        <f t="shared" si="20"/>
        <v>197.5</v>
      </c>
      <c r="M314" s="53">
        <f t="shared" si="21"/>
        <v>210.25</v>
      </c>
      <c r="N314" s="53">
        <f t="shared" si="22"/>
        <v>223</v>
      </c>
      <c r="P314" s="123"/>
    </row>
    <row r="315" spans="1:16">
      <c r="A315" s="46" t="s">
        <v>848</v>
      </c>
      <c r="B315" s="47" t="s">
        <v>849</v>
      </c>
      <c r="C315" s="48" t="s">
        <v>848</v>
      </c>
      <c r="D315" s="49" t="s">
        <v>849</v>
      </c>
      <c r="E315" s="50" t="s">
        <v>850</v>
      </c>
      <c r="F315" s="51" t="s">
        <v>820</v>
      </c>
      <c r="G315" s="52">
        <v>31</v>
      </c>
      <c r="H315" s="53">
        <v>44</v>
      </c>
      <c r="I315" s="53">
        <v>38.75</v>
      </c>
      <c r="J315" s="134">
        <v>30</v>
      </c>
      <c r="K315" s="53">
        <f t="shared" si="19"/>
        <v>21.25</v>
      </c>
      <c r="L315" s="53">
        <f t="shared" si="20"/>
        <v>12.5</v>
      </c>
      <c r="M315" s="53">
        <f t="shared" si="21"/>
        <v>3.75</v>
      </c>
      <c r="N315" s="53">
        <v>0</v>
      </c>
      <c r="P315" s="123"/>
    </row>
    <row r="316" spans="1:16">
      <c r="A316" s="46" t="s">
        <v>851</v>
      </c>
      <c r="B316" s="47" t="s">
        <v>852</v>
      </c>
      <c r="C316" s="48" t="s">
        <v>851</v>
      </c>
      <c r="D316" s="49" t="s">
        <v>852</v>
      </c>
      <c r="E316" s="50" t="s">
        <v>853</v>
      </c>
      <c r="F316" s="51" t="s">
        <v>518</v>
      </c>
      <c r="G316" s="52">
        <v>31</v>
      </c>
      <c r="H316" s="53">
        <v>1</v>
      </c>
      <c r="I316" s="53">
        <v>1</v>
      </c>
      <c r="J316" s="134">
        <v>1</v>
      </c>
      <c r="K316" s="53">
        <f t="shared" si="19"/>
        <v>1</v>
      </c>
      <c r="L316" s="53">
        <f t="shared" si="20"/>
        <v>1</v>
      </c>
      <c r="M316" s="53">
        <f t="shared" si="21"/>
        <v>1</v>
      </c>
      <c r="N316" s="53">
        <f t="shared" si="22"/>
        <v>1</v>
      </c>
      <c r="P316" s="123"/>
    </row>
    <row r="317" spans="1:16">
      <c r="A317" s="86" t="s">
        <v>824</v>
      </c>
      <c r="B317" s="87" t="s">
        <v>825</v>
      </c>
      <c r="C317" s="56" t="s">
        <v>854</v>
      </c>
      <c r="D317" s="57" t="s">
        <v>855</v>
      </c>
      <c r="E317" s="58" t="s">
        <v>856</v>
      </c>
      <c r="F317" s="59" t="s">
        <v>820</v>
      </c>
      <c r="G317" s="60">
        <v>31</v>
      </c>
      <c r="H317" s="61">
        <v>85.039999999999992</v>
      </c>
      <c r="I317" s="61">
        <v>77</v>
      </c>
      <c r="J317" s="135">
        <v>93</v>
      </c>
      <c r="K317" s="61">
        <f t="shared" si="19"/>
        <v>109</v>
      </c>
      <c r="L317" s="61">
        <f t="shared" si="20"/>
        <v>125</v>
      </c>
      <c r="M317" s="61">
        <f t="shared" si="21"/>
        <v>141</v>
      </c>
      <c r="N317" s="61">
        <f t="shared" si="22"/>
        <v>157</v>
      </c>
      <c r="P317" s="123"/>
    </row>
    <row r="318" spans="1:16">
      <c r="A318" s="86" t="s">
        <v>827</v>
      </c>
      <c r="B318" s="87" t="s">
        <v>828</v>
      </c>
      <c r="C318" s="56" t="s">
        <v>854</v>
      </c>
      <c r="D318" s="57" t="s">
        <v>855</v>
      </c>
      <c r="E318" s="58" t="s">
        <v>857</v>
      </c>
      <c r="F318" s="59" t="s">
        <v>820</v>
      </c>
      <c r="G318" s="60">
        <v>31</v>
      </c>
      <c r="H318" s="61">
        <v>15</v>
      </c>
      <c r="I318" s="61">
        <v>10</v>
      </c>
      <c r="J318" s="135">
        <v>10</v>
      </c>
      <c r="K318" s="61">
        <f t="shared" si="19"/>
        <v>10</v>
      </c>
      <c r="L318" s="61">
        <f t="shared" si="20"/>
        <v>10</v>
      </c>
      <c r="M318" s="61">
        <f t="shared" si="21"/>
        <v>10</v>
      </c>
      <c r="N318" s="61">
        <f t="shared" si="22"/>
        <v>10</v>
      </c>
      <c r="P318" s="123"/>
    </row>
    <row r="319" spans="1:16">
      <c r="A319" s="86" t="s">
        <v>830</v>
      </c>
      <c r="B319" s="87" t="s">
        <v>831</v>
      </c>
      <c r="C319" s="56" t="s">
        <v>854</v>
      </c>
      <c r="D319" s="57" t="s">
        <v>855</v>
      </c>
      <c r="E319" s="58" t="s">
        <v>858</v>
      </c>
      <c r="F319" s="59" t="s">
        <v>820</v>
      </c>
      <c r="G319" s="60">
        <v>31</v>
      </c>
      <c r="H319" s="61">
        <v>22</v>
      </c>
      <c r="I319" s="61">
        <v>17</v>
      </c>
      <c r="J319" s="135">
        <v>14</v>
      </c>
      <c r="K319" s="61">
        <f t="shared" si="19"/>
        <v>11</v>
      </c>
      <c r="L319" s="61">
        <f t="shared" si="20"/>
        <v>8</v>
      </c>
      <c r="M319" s="61">
        <f t="shared" si="21"/>
        <v>5</v>
      </c>
      <c r="N319" s="61">
        <f t="shared" si="22"/>
        <v>2</v>
      </c>
      <c r="P319" s="123"/>
    </row>
    <row r="320" spans="1:16">
      <c r="A320" s="86" t="s">
        <v>836</v>
      </c>
      <c r="B320" s="87" t="s">
        <v>837</v>
      </c>
      <c r="C320" s="56" t="s">
        <v>854</v>
      </c>
      <c r="D320" s="57" t="s">
        <v>855</v>
      </c>
      <c r="E320" s="58" t="s">
        <v>859</v>
      </c>
      <c r="F320" s="59" t="s">
        <v>820</v>
      </c>
      <c r="G320" s="60">
        <v>31</v>
      </c>
      <c r="H320" s="61">
        <v>6</v>
      </c>
      <c r="I320" s="61">
        <v>10.4</v>
      </c>
      <c r="J320" s="135">
        <v>12</v>
      </c>
      <c r="K320" s="61">
        <f t="shared" si="19"/>
        <v>13.6</v>
      </c>
      <c r="L320" s="61">
        <f t="shared" si="20"/>
        <v>15.2</v>
      </c>
      <c r="M320" s="61">
        <f t="shared" si="21"/>
        <v>16.799999999999997</v>
      </c>
      <c r="N320" s="61">
        <f t="shared" si="22"/>
        <v>18.399999999999999</v>
      </c>
      <c r="P320" s="123"/>
    </row>
    <row r="321" spans="1:16">
      <c r="A321" s="86" t="s">
        <v>839</v>
      </c>
      <c r="B321" s="87" t="s">
        <v>840</v>
      </c>
      <c r="C321" s="56" t="s">
        <v>854</v>
      </c>
      <c r="D321" s="57" t="s">
        <v>855</v>
      </c>
      <c r="E321" s="58" t="s">
        <v>860</v>
      </c>
      <c r="F321" s="59" t="s">
        <v>820</v>
      </c>
      <c r="G321" s="60">
        <v>31</v>
      </c>
      <c r="H321" s="61">
        <v>90</v>
      </c>
      <c r="I321" s="61">
        <v>81.86</v>
      </c>
      <c r="J321" s="135">
        <v>89.55</v>
      </c>
      <c r="K321" s="61">
        <f t="shared" si="19"/>
        <v>97.24</v>
      </c>
      <c r="L321" s="61">
        <f t="shared" si="20"/>
        <v>104.92999999999999</v>
      </c>
      <c r="M321" s="61">
        <f t="shared" si="21"/>
        <v>112.61999999999999</v>
      </c>
      <c r="N321" s="61">
        <f t="shared" si="22"/>
        <v>120.30999999999999</v>
      </c>
      <c r="P321" s="123"/>
    </row>
    <row r="322" spans="1:16">
      <c r="A322" s="86" t="s">
        <v>848</v>
      </c>
      <c r="B322" s="87" t="s">
        <v>849</v>
      </c>
      <c r="C322" s="108" t="s">
        <v>854</v>
      </c>
      <c r="D322" s="109" t="s">
        <v>855</v>
      </c>
      <c r="E322" s="110" t="s">
        <v>861</v>
      </c>
      <c r="F322" s="59" t="s">
        <v>820</v>
      </c>
      <c r="G322" s="60">
        <v>31</v>
      </c>
      <c r="H322" s="61">
        <v>0</v>
      </c>
      <c r="I322" s="61">
        <v>0</v>
      </c>
      <c r="J322" s="135">
        <v>7</v>
      </c>
      <c r="K322" s="61">
        <f t="shared" si="19"/>
        <v>14</v>
      </c>
      <c r="L322" s="61">
        <f t="shared" si="20"/>
        <v>21</v>
      </c>
      <c r="M322" s="61">
        <f t="shared" si="21"/>
        <v>28</v>
      </c>
      <c r="N322" s="61">
        <f t="shared" si="22"/>
        <v>35</v>
      </c>
      <c r="P322" s="123"/>
    </row>
    <row r="323" spans="1:16">
      <c r="A323" s="88" t="s">
        <v>854</v>
      </c>
      <c r="B323" s="89" t="s">
        <v>862</v>
      </c>
      <c r="C323" s="90" t="s">
        <v>854</v>
      </c>
      <c r="D323" s="91" t="s">
        <v>862</v>
      </c>
      <c r="E323" s="92" t="s">
        <v>863</v>
      </c>
      <c r="F323" s="93" t="s">
        <v>820</v>
      </c>
      <c r="G323" s="94">
        <v>31</v>
      </c>
      <c r="H323" s="95">
        <v>0</v>
      </c>
      <c r="I323" s="95">
        <v>0</v>
      </c>
      <c r="J323" s="138">
        <v>0</v>
      </c>
      <c r="K323" s="95">
        <f t="shared" si="19"/>
        <v>0</v>
      </c>
      <c r="L323" s="95">
        <f t="shared" si="20"/>
        <v>0</v>
      </c>
      <c r="M323" s="95">
        <f t="shared" si="21"/>
        <v>0</v>
      </c>
      <c r="N323" s="95">
        <f t="shared" si="22"/>
        <v>0</v>
      </c>
      <c r="P323" s="123"/>
    </row>
    <row r="324" spans="1:16">
      <c r="A324" s="86" t="s">
        <v>814</v>
      </c>
      <c r="B324" s="87" t="s">
        <v>815</v>
      </c>
      <c r="C324" s="56" t="s">
        <v>864</v>
      </c>
      <c r="D324" s="57" t="s">
        <v>865</v>
      </c>
      <c r="E324" s="58" t="s">
        <v>866</v>
      </c>
      <c r="F324" s="59" t="s">
        <v>518</v>
      </c>
      <c r="G324" s="60">
        <v>31</v>
      </c>
      <c r="H324" s="61">
        <v>37.9</v>
      </c>
      <c r="I324" s="61">
        <v>31.229999999999997</v>
      </c>
      <c r="J324" s="135">
        <v>27.25</v>
      </c>
      <c r="K324" s="61">
        <f t="shared" si="19"/>
        <v>23.270000000000003</v>
      </c>
      <c r="L324" s="61">
        <f t="shared" si="20"/>
        <v>19.290000000000006</v>
      </c>
      <c r="M324" s="61">
        <f t="shared" si="21"/>
        <v>15.310000000000009</v>
      </c>
      <c r="N324" s="61">
        <f t="shared" si="22"/>
        <v>11.330000000000013</v>
      </c>
      <c r="P324" s="123"/>
    </row>
    <row r="325" spans="1:16">
      <c r="A325" s="86" t="s">
        <v>817</v>
      </c>
      <c r="B325" s="87" t="s">
        <v>818</v>
      </c>
      <c r="C325" s="56" t="s">
        <v>864</v>
      </c>
      <c r="D325" s="57" t="s">
        <v>865</v>
      </c>
      <c r="E325" s="58" t="s">
        <v>867</v>
      </c>
      <c r="F325" s="59" t="s">
        <v>820</v>
      </c>
      <c r="G325" s="60">
        <v>31</v>
      </c>
      <c r="H325" s="61">
        <v>31</v>
      </c>
      <c r="I325" s="61">
        <v>31.87</v>
      </c>
      <c r="J325" s="135">
        <v>35</v>
      </c>
      <c r="K325" s="61">
        <f t="shared" si="19"/>
        <v>38.129999999999995</v>
      </c>
      <c r="L325" s="61">
        <f t="shared" si="20"/>
        <v>41.259999999999991</v>
      </c>
      <c r="M325" s="61">
        <f t="shared" si="21"/>
        <v>44.389999999999986</v>
      </c>
      <c r="N325" s="61">
        <f t="shared" si="22"/>
        <v>47.519999999999982</v>
      </c>
      <c r="P325" s="123"/>
    </row>
    <row r="326" spans="1:16">
      <c r="A326" s="86" t="s">
        <v>824</v>
      </c>
      <c r="B326" s="87" t="s">
        <v>825</v>
      </c>
      <c r="C326" s="56" t="s">
        <v>864</v>
      </c>
      <c r="D326" s="57" t="s">
        <v>865</v>
      </c>
      <c r="E326" s="58" t="s">
        <v>868</v>
      </c>
      <c r="F326" s="59" t="s">
        <v>820</v>
      </c>
      <c r="G326" s="60">
        <v>31</v>
      </c>
      <c r="H326" s="61">
        <v>186.36</v>
      </c>
      <c r="I326" s="61">
        <v>172.64</v>
      </c>
      <c r="J326" s="135">
        <v>173</v>
      </c>
      <c r="K326" s="61">
        <f t="shared" si="19"/>
        <v>173.36</v>
      </c>
      <c r="L326" s="61">
        <f t="shared" si="20"/>
        <v>173.72000000000003</v>
      </c>
      <c r="M326" s="61">
        <f t="shared" si="21"/>
        <v>174.08000000000004</v>
      </c>
      <c r="N326" s="61">
        <f t="shared" si="22"/>
        <v>174.44000000000005</v>
      </c>
      <c r="P326" s="123"/>
    </row>
    <row r="327" spans="1:16">
      <c r="A327" s="86" t="s">
        <v>827</v>
      </c>
      <c r="B327" s="87" t="s">
        <v>828</v>
      </c>
      <c r="C327" s="56" t="s">
        <v>864</v>
      </c>
      <c r="D327" s="57" t="s">
        <v>865</v>
      </c>
      <c r="E327" s="58" t="s">
        <v>869</v>
      </c>
      <c r="F327" s="59" t="s">
        <v>820</v>
      </c>
      <c r="G327" s="60">
        <v>31</v>
      </c>
      <c r="H327" s="61">
        <v>40.159999999999997</v>
      </c>
      <c r="I327" s="61">
        <v>41.62</v>
      </c>
      <c r="J327" s="135">
        <v>34.85</v>
      </c>
      <c r="K327" s="61">
        <f t="shared" si="19"/>
        <v>28.080000000000005</v>
      </c>
      <c r="L327" s="61">
        <f t="shared" si="20"/>
        <v>21.310000000000009</v>
      </c>
      <c r="M327" s="61">
        <f t="shared" si="21"/>
        <v>14.540000000000013</v>
      </c>
      <c r="N327" s="61">
        <f t="shared" si="22"/>
        <v>7.7700000000000173</v>
      </c>
      <c r="P327" s="123"/>
    </row>
    <row r="328" spans="1:16">
      <c r="A328" s="86" t="s">
        <v>830</v>
      </c>
      <c r="B328" s="87" t="s">
        <v>831</v>
      </c>
      <c r="C328" s="56" t="s">
        <v>864</v>
      </c>
      <c r="D328" s="57" t="s">
        <v>865</v>
      </c>
      <c r="E328" s="58" t="s">
        <v>870</v>
      </c>
      <c r="F328" s="59" t="s">
        <v>820</v>
      </c>
      <c r="G328" s="60">
        <v>31</v>
      </c>
      <c r="H328" s="61">
        <v>31.119999999999997</v>
      </c>
      <c r="I328" s="61">
        <v>32.76</v>
      </c>
      <c r="J328" s="135">
        <v>34</v>
      </c>
      <c r="K328" s="61">
        <f t="shared" si="19"/>
        <v>35.24</v>
      </c>
      <c r="L328" s="61">
        <f t="shared" si="20"/>
        <v>36.480000000000004</v>
      </c>
      <c r="M328" s="61">
        <f t="shared" si="21"/>
        <v>37.720000000000006</v>
      </c>
      <c r="N328" s="61">
        <f t="shared" si="22"/>
        <v>38.960000000000008</v>
      </c>
      <c r="P328" s="123"/>
    </row>
    <row r="329" spans="1:16">
      <c r="A329" s="86" t="s">
        <v>833</v>
      </c>
      <c r="B329" s="87" t="s">
        <v>834</v>
      </c>
      <c r="C329" s="56" t="s">
        <v>864</v>
      </c>
      <c r="D329" s="57" t="s">
        <v>865</v>
      </c>
      <c r="E329" s="58" t="s">
        <v>871</v>
      </c>
      <c r="F329" s="59" t="s">
        <v>820</v>
      </c>
      <c r="G329" s="60">
        <v>31</v>
      </c>
      <c r="H329" s="61">
        <v>43.18</v>
      </c>
      <c r="I329" s="61">
        <v>41.45</v>
      </c>
      <c r="J329" s="135">
        <v>43.31</v>
      </c>
      <c r="K329" s="61">
        <f t="shared" si="19"/>
        <v>45.17</v>
      </c>
      <c r="L329" s="61">
        <f t="shared" si="20"/>
        <v>47.03</v>
      </c>
      <c r="M329" s="61">
        <f t="shared" si="21"/>
        <v>48.89</v>
      </c>
      <c r="N329" s="61">
        <f t="shared" si="22"/>
        <v>50.75</v>
      </c>
      <c r="P329" s="123"/>
    </row>
    <row r="330" spans="1:16">
      <c r="A330" s="86" t="s">
        <v>836</v>
      </c>
      <c r="B330" s="87" t="s">
        <v>837</v>
      </c>
      <c r="C330" s="56" t="s">
        <v>864</v>
      </c>
      <c r="D330" s="57" t="s">
        <v>865</v>
      </c>
      <c r="E330" s="58" t="s">
        <v>872</v>
      </c>
      <c r="F330" s="59" t="s">
        <v>820</v>
      </c>
      <c r="G330" s="60">
        <v>31</v>
      </c>
      <c r="H330" s="61">
        <v>25.71</v>
      </c>
      <c r="I330" s="61">
        <v>22</v>
      </c>
      <c r="J330" s="135">
        <v>18.5</v>
      </c>
      <c r="K330" s="61">
        <f t="shared" si="19"/>
        <v>15</v>
      </c>
      <c r="L330" s="61">
        <f t="shared" si="20"/>
        <v>11.5</v>
      </c>
      <c r="M330" s="61">
        <f t="shared" si="21"/>
        <v>8</v>
      </c>
      <c r="N330" s="61">
        <f t="shared" si="22"/>
        <v>4.5</v>
      </c>
      <c r="P330" s="123"/>
    </row>
    <row r="331" spans="1:16">
      <c r="A331" s="86" t="s">
        <v>839</v>
      </c>
      <c r="B331" s="87" t="s">
        <v>840</v>
      </c>
      <c r="C331" s="56" t="s">
        <v>864</v>
      </c>
      <c r="D331" s="57" t="s">
        <v>865</v>
      </c>
      <c r="E331" s="58" t="s">
        <v>873</v>
      </c>
      <c r="F331" s="59" t="s">
        <v>820</v>
      </c>
      <c r="G331" s="60">
        <v>31</v>
      </c>
      <c r="H331" s="61">
        <v>150.44999999999999</v>
      </c>
      <c r="I331" s="61">
        <v>152.88999999999999</v>
      </c>
      <c r="J331" s="135">
        <v>162.75</v>
      </c>
      <c r="K331" s="61">
        <f t="shared" si="19"/>
        <v>172.61</v>
      </c>
      <c r="L331" s="61">
        <f t="shared" si="20"/>
        <v>182.47000000000003</v>
      </c>
      <c r="M331" s="61">
        <f t="shared" si="21"/>
        <v>192.33000000000004</v>
      </c>
      <c r="N331" s="61">
        <f t="shared" si="22"/>
        <v>202.19000000000005</v>
      </c>
      <c r="P331" s="123"/>
    </row>
    <row r="332" spans="1:16">
      <c r="A332" s="86" t="s">
        <v>842</v>
      </c>
      <c r="B332" s="87" t="s">
        <v>843</v>
      </c>
      <c r="C332" s="56" t="s">
        <v>864</v>
      </c>
      <c r="D332" s="57" t="s">
        <v>865</v>
      </c>
      <c r="E332" s="58" t="s">
        <v>874</v>
      </c>
      <c r="F332" s="59" t="s">
        <v>820</v>
      </c>
      <c r="G332" s="60">
        <v>31</v>
      </c>
      <c r="H332" s="61">
        <v>68.070000000000007</v>
      </c>
      <c r="I332" s="61">
        <v>67.759999999999991</v>
      </c>
      <c r="J332" s="135">
        <v>85</v>
      </c>
      <c r="K332" s="61">
        <f t="shared" si="19"/>
        <v>102.24000000000001</v>
      </c>
      <c r="L332" s="61">
        <f t="shared" si="20"/>
        <v>119.48000000000002</v>
      </c>
      <c r="M332" s="61">
        <f t="shared" si="21"/>
        <v>136.72000000000003</v>
      </c>
      <c r="N332" s="61">
        <f t="shared" si="22"/>
        <v>153.96000000000004</v>
      </c>
      <c r="P332" s="123"/>
    </row>
    <row r="333" spans="1:16">
      <c r="A333" s="86" t="s">
        <v>845</v>
      </c>
      <c r="B333" s="87" t="s">
        <v>846</v>
      </c>
      <c r="C333" s="56" t="s">
        <v>864</v>
      </c>
      <c r="D333" s="57" t="s">
        <v>865</v>
      </c>
      <c r="E333" s="58" t="s">
        <v>875</v>
      </c>
      <c r="F333" s="59" t="s">
        <v>820</v>
      </c>
      <c r="G333" s="60">
        <v>31</v>
      </c>
      <c r="H333" s="61">
        <v>73.09</v>
      </c>
      <c r="I333" s="61">
        <v>71.959999999999994</v>
      </c>
      <c r="J333" s="135">
        <v>70</v>
      </c>
      <c r="K333" s="61">
        <f t="shared" si="19"/>
        <v>68.040000000000006</v>
      </c>
      <c r="L333" s="61">
        <f t="shared" si="20"/>
        <v>66.080000000000013</v>
      </c>
      <c r="M333" s="61">
        <f t="shared" si="21"/>
        <v>64.120000000000019</v>
      </c>
      <c r="N333" s="61">
        <f t="shared" si="22"/>
        <v>62.160000000000025</v>
      </c>
      <c r="P333" s="123"/>
    </row>
    <row r="334" spans="1:16">
      <c r="A334" s="86" t="s">
        <v>848</v>
      </c>
      <c r="B334" s="87" t="s">
        <v>849</v>
      </c>
      <c r="C334" s="56" t="s">
        <v>864</v>
      </c>
      <c r="D334" s="57" t="s">
        <v>865</v>
      </c>
      <c r="E334" s="58" t="s">
        <v>876</v>
      </c>
      <c r="F334" s="59" t="s">
        <v>820</v>
      </c>
      <c r="G334" s="60">
        <v>31</v>
      </c>
      <c r="H334" s="61">
        <v>19.8</v>
      </c>
      <c r="I334" s="61">
        <v>20</v>
      </c>
      <c r="J334" s="135">
        <v>21</v>
      </c>
      <c r="K334" s="61">
        <f t="shared" si="19"/>
        <v>22</v>
      </c>
      <c r="L334" s="61">
        <f t="shared" si="20"/>
        <v>23</v>
      </c>
      <c r="M334" s="61">
        <f t="shared" si="21"/>
        <v>24</v>
      </c>
      <c r="N334" s="61">
        <f t="shared" si="22"/>
        <v>25</v>
      </c>
      <c r="P334" s="123"/>
    </row>
    <row r="335" spans="1:16">
      <c r="A335" s="88" t="s">
        <v>864</v>
      </c>
      <c r="B335" s="89" t="s">
        <v>877</v>
      </c>
      <c r="C335" s="90" t="s">
        <v>864</v>
      </c>
      <c r="D335" s="91" t="s">
        <v>877</v>
      </c>
      <c r="E335" s="92" t="s">
        <v>878</v>
      </c>
      <c r="F335" s="93" t="s">
        <v>820</v>
      </c>
      <c r="G335" s="94">
        <v>31</v>
      </c>
      <c r="H335" s="95">
        <v>0</v>
      </c>
      <c r="I335" s="95">
        <v>0</v>
      </c>
      <c r="J335" s="138">
        <v>0</v>
      </c>
      <c r="K335" s="95">
        <f t="shared" si="19"/>
        <v>0</v>
      </c>
      <c r="L335" s="95">
        <f t="shared" si="20"/>
        <v>0</v>
      </c>
      <c r="M335" s="95">
        <f t="shared" si="21"/>
        <v>0</v>
      </c>
      <c r="N335" s="95">
        <f t="shared" si="22"/>
        <v>0</v>
      </c>
      <c r="P335" s="123"/>
    </row>
    <row r="336" spans="1:16">
      <c r="A336" s="46" t="s">
        <v>879</v>
      </c>
      <c r="B336" s="47" t="s">
        <v>880</v>
      </c>
      <c r="C336" s="48" t="s">
        <v>879</v>
      </c>
      <c r="D336" s="49" t="s">
        <v>880</v>
      </c>
      <c r="E336" s="50" t="s">
        <v>881</v>
      </c>
      <c r="F336" s="51" t="s">
        <v>425</v>
      </c>
      <c r="G336" s="52">
        <v>32</v>
      </c>
      <c r="H336" s="53">
        <v>0</v>
      </c>
      <c r="I336" s="53">
        <v>0</v>
      </c>
      <c r="J336" s="134">
        <v>0</v>
      </c>
      <c r="K336" s="53">
        <f t="shared" si="19"/>
        <v>0</v>
      </c>
      <c r="L336" s="53">
        <f t="shared" si="20"/>
        <v>0</v>
      </c>
      <c r="M336" s="53">
        <f t="shared" si="21"/>
        <v>0</v>
      </c>
      <c r="N336" s="53">
        <f t="shared" si="22"/>
        <v>0</v>
      </c>
      <c r="P336" s="123"/>
    </row>
    <row r="337" spans="1:16">
      <c r="A337" s="46" t="s">
        <v>882</v>
      </c>
      <c r="B337" s="47" t="s">
        <v>883</v>
      </c>
      <c r="C337" s="48" t="s">
        <v>882</v>
      </c>
      <c r="D337" s="49" t="s">
        <v>883</v>
      </c>
      <c r="E337" s="50" t="s">
        <v>884</v>
      </c>
      <c r="F337" s="51" t="s">
        <v>425</v>
      </c>
      <c r="G337" s="52">
        <v>32</v>
      </c>
      <c r="H337" s="53">
        <v>0</v>
      </c>
      <c r="I337" s="53">
        <v>0</v>
      </c>
      <c r="J337" s="134">
        <v>0</v>
      </c>
      <c r="K337" s="53">
        <f t="shared" si="19"/>
        <v>0</v>
      </c>
      <c r="L337" s="53">
        <f t="shared" si="20"/>
        <v>0</v>
      </c>
      <c r="M337" s="53">
        <f t="shared" si="21"/>
        <v>0</v>
      </c>
      <c r="N337" s="53">
        <f t="shared" si="22"/>
        <v>0</v>
      </c>
      <c r="P337" s="123"/>
    </row>
    <row r="338" spans="1:16">
      <c r="A338" s="46" t="s">
        <v>885</v>
      </c>
      <c r="B338" s="47" t="s">
        <v>886</v>
      </c>
      <c r="C338" s="48" t="s">
        <v>885</v>
      </c>
      <c r="D338" s="49" t="s">
        <v>886</v>
      </c>
      <c r="E338" s="50" t="s">
        <v>887</v>
      </c>
      <c r="F338" s="51" t="s">
        <v>425</v>
      </c>
      <c r="G338" s="52">
        <v>32</v>
      </c>
      <c r="H338" s="53">
        <v>0</v>
      </c>
      <c r="I338" s="53">
        <v>0</v>
      </c>
      <c r="J338" s="134">
        <v>0</v>
      </c>
      <c r="K338" s="53">
        <f t="shared" si="19"/>
        <v>0</v>
      </c>
      <c r="L338" s="53">
        <f t="shared" si="20"/>
        <v>0</v>
      </c>
      <c r="M338" s="53">
        <f t="shared" si="21"/>
        <v>0</v>
      </c>
      <c r="N338" s="53">
        <f t="shared" si="22"/>
        <v>0</v>
      </c>
      <c r="P338" s="123"/>
    </row>
    <row r="339" spans="1:16">
      <c r="A339" s="46" t="s">
        <v>888</v>
      </c>
      <c r="B339" s="47" t="s">
        <v>889</v>
      </c>
      <c r="C339" s="48" t="s">
        <v>888</v>
      </c>
      <c r="D339" s="49" t="s">
        <v>889</v>
      </c>
      <c r="E339" s="50" t="s">
        <v>890</v>
      </c>
      <c r="F339" s="51" t="s">
        <v>425</v>
      </c>
      <c r="G339" s="52">
        <v>32</v>
      </c>
      <c r="H339" s="53">
        <v>0</v>
      </c>
      <c r="I339" s="53">
        <v>0</v>
      </c>
      <c r="J339" s="134">
        <v>0</v>
      </c>
      <c r="K339" s="53">
        <f t="shared" si="19"/>
        <v>0</v>
      </c>
      <c r="L339" s="53">
        <f t="shared" si="20"/>
        <v>0</v>
      </c>
      <c r="M339" s="53">
        <f t="shared" si="21"/>
        <v>0</v>
      </c>
      <c r="N339" s="53">
        <f t="shared" si="22"/>
        <v>0</v>
      </c>
      <c r="P339" s="123"/>
    </row>
    <row r="340" spans="1:16">
      <c r="A340" s="46" t="s">
        <v>891</v>
      </c>
      <c r="B340" s="47" t="s">
        <v>892</v>
      </c>
      <c r="C340" s="48" t="s">
        <v>891</v>
      </c>
      <c r="D340" s="49" t="s">
        <v>892</v>
      </c>
      <c r="E340" s="50" t="s">
        <v>893</v>
      </c>
      <c r="F340" s="51" t="s">
        <v>425</v>
      </c>
      <c r="G340" s="52">
        <v>32</v>
      </c>
      <c r="H340" s="53">
        <v>0</v>
      </c>
      <c r="I340" s="53">
        <v>0</v>
      </c>
      <c r="J340" s="134">
        <v>0</v>
      </c>
      <c r="K340" s="53">
        <f t="shared" si="19"/>
        <v>0</v>
      </c>
      <c r="L340" s="53">
        <f t="shared" si="20"/>
        <v>0</v>
      </c>
      <c r="M340" s="53">
        <f t="shared" si="21"/>
        <v>0</v>
      </c>
      <c r="N340" s="53">
        <f t="shared" si="22"/>
        <v>0</v>
      </c>
      <c r="P340" s="123"/>
    </row>
    <row r="341" spans="1:16">
      <c r="A341" s="86" t="s">
        <v>879</v>
      </c>
      <c r="B341" s="87" t="s">
        <v>880</v>
      </c>
      <c r="C341" s="82" t="s">
        <v>894</v>
      </c>
      <c r="D341" s="83" t="s">
        <v>895</v>
      </c>
      <c r="E341" s="84" t="s">
        <v>1442</v>
      </c>
      <c r="F341" s="59" t="s">
        <v>425</v>
      </c>
      <c r="G341" s="60">
        <v>32</v>
      </c>
      <c r="H341" s="61">
        <v>398.64</v>
      </c>
      <c r="I341" s="61">
        <v>380.49</v>
      </c>
      <c r="J341" s="135">
        <v>366.4</v>
      </c>
      <c r="K341" s="61">
        <f t="shared" si="19"/>
        <v>352.30999999999995</v>
      </c>
      <c r="L341" s="61">
        <f t="shared" si="20"/>
        <v>338.21999999999991</v>
      </c>
      <c r="M341" s="61">
        <f t="shared" si="21"/>
        <v>324.12999999999988</v>
      </c>
      <c r="N341" s="61">
        <f t="shared" si="22"/>
        <v>310.03999999999985</v>
      </c>
      <c r="P341" s="123"/>
    </row>
    <row r="342" spans="1:16">
      <c r="A342" s="86" t="s">
        <v>882</v>
      </c>
      <c r="B342" s="87" t="s">
        <v>883</v>
      </c>
      <c r="C342" s="82" t="s">
        <v>894</v>
      </c>
      <c r="D342" s="83" t="s">
        <v>895</v>
      </c>
      <c r="E342" s="84" t="s">
        <v>1443</v>
      </c>
      <c r="F342" s="59" t="s">
        <v>425</v>
      </c>
      <c r="G342" s="60">
        <v>32</v>
      </c>
      <c r="H342" s="61">
        <v>239.35</v>
      </c>
      <c r="I342" s="61">
        <v>241.49</v>
      </c>
      <c r="J342" s="135">
        <v>249.18</v>
      </c>
      <c r="K342" s="61">
        <f t="shared" si="19"/>
        <v>256.87</v>
      </c>
      <c r="L342" s="61">
        <f t="shared" si="20"/>
        <v>264.56</v>
      </c>
      <c r="M342" s="61">
        <f t="shared" si="21"/>
        <v>272.25</v>
      </c>
      <c r="N342" s="61">
        <f t="shared" si="22"/>
        <v>279.94</v>
      </c>
      <c r="P342" s="123"/>
    </row>
    <row r="343" spans="1:16">
      <c r="A343" s="86" t="s">
        <v>885</v>
      </c>
      <c r="B343" s="87" t="s">
        <v>886</v>
      </c>
      <c r="C343" s="82" t="s">
        <v>894</v>
      </c>
      <c r="D343" s="83" t="s">
        <v>895</v>
      </c>
      <c r="E343" s="84" t="s">
        <v>1444</v>
      </c>
      <c r="F343" s="59" t="s">
        <v>425</v>
      </c>
      <c r="G343" s="114">
        <v>32</v>
      </c>
      <c r="H343" s="61">
        <v>422.36</v>
      </c>
      <c r="I343" s="61">
        <v>418.22</v>
      </c>
      <c r="J343" s="135">
        <v>420.77</v>
      </c>
      <c r="K343" s="61">
        <f t="shared" ref="K343:K406" si="23">J343-I343+J343</f>
        <v>423.31999999999994</v>
      </c>
      <c r="L343" s="61">
        <f t="shared" ref="L343:L406" si="24">+J343-I343+K343</f>
        <v>425.86999999999989</v>
      </c>
      <c r="M343" s="61">
        <f t="shared" ref="M343:M405" si="25">+J343-I343+L343</f>
        <v>428.41999999999985</v>
      </c>
      <c r="N343" s="61">
        <f t="shared" ref="N343:N405" si="26">+J343-I343+M343</f>
        <v>430.9699999999998</v>
      </c>
      <c r="P343" s="123"/>
    </row>
    <row r="344" spans="1:16">
      <c r="A344" s="86" t="s">
        <v>888</v>
      </c>
      <c r="B344" s="87" t="s">
        <v>889</v>
      </c>
      <c r="C344" s="82" t="s">
        <v>894</v>
      </c>
      <c r="D344" s="83" t="s">
        <v>895</v>
      </c>
      <c r="E344" s="84" t="s">
        <v>1445</v>
      </c>
      <c r="F344" s="59" t="s">
        <v>425</v>
      </c>
      <c r="G344" s="114">
        <v>32</v>
      </c>
      <c r="H344" s="61">
        <v>313.05</v>
      </c>
      <c r="I344" s="61">
        <v>309.26</v>
      </c>
      <c r="J344" s="135">
        <v>305.48</v>
      </c>
      <c r="K344" s="61">
        <f t="shared" si="23"/>
        <v>301.70000000000005</v>
      </c>
      <c r="L344" s="61">
        <f t="shared" si="24"/>
        <v>297.92000000000007</v>
      </c>
      <c r="M344" s="61">
        <f t="shared" si="25"/>
        <v>294.1400000000001</v>
      </c>
      <c r="N344" s="61">
        <f t="shared" si="26"/>
        <v>290.36000000000013</v>
      </c>
      <c r="P344" s="123"/>
    </row>
    <row r="345" spans="1:16">
      <c r="A345" s="86" t="s">
        <v>891</v>
      </c>
      <c r="B345" s="87" t="s">
        <v>892</v>
      </c>
      <c r="C345" s="82" t="s">
        <v>894</v>
      </c>
      <c r="D345" s="83" t="s">
        <v>895</v>
      </c>
      <c r="E345" s="84" t="s">
        <v>1446</v>
      </c>
      <c r="F345" s="59" t="s">
        <v>425</v>
      </c>
      <c r="G345" s="60">
        <v>32</v>
      </c>
      <c r="H345" s="61">
        <v>142.12</v>
      </c>
      <c r="I345" s="61">
        <v>141.35999999999999</v>
      </c>
      <c r="J345" s="135">
        <v>139.82</v>
      </c>
      <c r="K345" s="61">
        <f t="shared" si="23"/>
        <v>138.28</v>
      </c>
      <c r="L345" s="61">
        <f t="shared" si="24"/>
        <v>136.74</v>
      </c>
      <c r="M345" s="61">
        <f t="shared" si="25"/>
        <v>135.20000000000002</v>
      </c>
      <c r="N345" s="61">
        <f t="shared" si="26"/>
        <v>133.66000000000003</v>
      </c>
      <c r="P345" s="123"/>
    </row>
    <row r="346" spans="1:16">
      <c r="A346" s="85" t="s">
        <v>894</v>
      </c>
      <c r="B346" s="63" t="s">
        <v>896</v>
      </c>
      <c r="C346" s="82" t="s">
        <v>894</v>
      </c>
      <c r="D346" s="83" t="s">
        <v>895</v>
      </c>
      <c r="E346" s="84" t="s">
        <v>1447</v>
      </c>
      <c r="F346" s="67" t="s">
        <v>425</v>
      </c>
      <c r="G346" s="68">
        <v>32</v>
      </c>
      <c r="H346" s="95">
        <v>0</v>
      </c>
      <c r="I346" s="95">
        <v>0</v>
      </c>
      <c r="J346" s="138">
        <v>0</v>
      </c>
      <c r="K346" s="95">
        <f t="shared" si="23"/>
        <v>0</v>
      </c>
      <c r="L346" s="95">
        <f t="shared" si="24"/>
        <v>0</v>
      </c>
      <c r="M346" s="95">
        <f t="shared" si="25"/>
        <v>0</v>
      </c>
      <c r="N346" s="95">
        <f t="shared" si="26"/>
        <v>0</v>
      </c>
      <c r="P346" s="123"/>
    </row>
    <row r="347" spans="1:16">
      <c r="A347" s="46" t="s">
        <v>897</v>
      </c>
      <c r="B347" s="47" t="s">
        <v>898</v>
      </c>
      <c r="C347" s="48" t="s">
        <v>897</v>
      </c>
      <c r="D347" s="49" t="s">
        <v>898</v>
      </c>
      <c r="E347" s="50" t="s">
        <v>899</v>
      </c>
      <c r="F347" s="51" t="s">
        <v>300</v>
      </c>
      <c r="G347" s="52">
        <v>33</v>
      </c>
      <c r="H347" s="53">
        <v>0</v>
      </c>
      <c r="I347" s="53">
        <v>0</v>
      </c>
      <c r="J347" s="134">
        <v>0</v>
      </c>
      <c r="K347" s="53">
        <f t="shared" si="23"/>
        <v>0</v>
      </c>
      <c r="L347" s="53">
        <f t="shared" si="24"/>
        <v>0</v>
      </c>
      <c r="M347" s="53">
        <f t="shared" si="25"/>
        <v>0</v>
      </c>
      <c r="N347" s="53">
        <f t="shared" si="26"/>
        <v>0</v>
      </c>
      <c r="P347" s="123"/>
    </row>
    <row r="348" spans="1:16">
      <c r="A348" s="46" t="s">
        <v>900</v>
      </c>
      <c r="B348" s="47" t="s">
        <v>901</v>
      </c>
      <c r="C348" s="48" t="s">
        <v>900</v>
      </c>
      <c r="D348" s="49" t="s">
        <v>901</v>
      </c>
      <c r="E348" s="50" t="s">
        <v>902</v>
      </c>
      <c r="F348" s="51" t="s">
        <v>300</v>
      </c>
      <c r="G348" s="52">
        <v>33</v>
      </c>
      <c r="H348" s="53">
        <v>0</v>
      </c>
      <c r="I348" s="53">
        <v>0</v>
      </c>
      <c r="J348" s="134">
        <v>0</v>
      </c>
      <c r="K348" s="53">
        <f t="shared" si="23"/>
        <v>0</v>
      </c>
      <c r="L348" s="53">
        <f t="shared" si="24"/>
        <v>0</v>
      </c>
      <c r="M348" s="53">
        <f t="shared" si="25"/>
        <v>0</v>
      </c>
      <c r="N348" s="53">
        <f t="shared" si="26"/>
        <v>0</v>
      </c>
      <c r="P348" s="123"/>
    </row>
    <row r="349" spans="1:16">
      <c r="A349" s="46" t="s">
        <v>903</v>
      </c>
      <c r="B349" s="47" t="s">
        <v>904</v>
      </c>
      <c r="C349" s="48" t="s">
        <v>903</v>
      </c>
      <c r="D349" s="49" t="s">
        <v>904</v>
      </c>
      <c r="E349" s="50" t="s">
        <v>905</v>
      </c>
      <c r="F349" s="51" t="s">
        <v>300</v>
      </c>
      <c r="G349" s="52">
        <v>33</v>
      </c>
      <c r="H349" s="53">
        <v>0</v>
      </c>
      <c r="I349" s="53">
        <v>0</v>
      </c>
      <c r="J349" s="134">
        <v>0</v>
      </c>
      <c r="K349" s="53">
        <f t="shared" si="23"/>
        <v>0</v>
      </c>
      <c r="L349" s="53">
        <f t="shared" si="24"/>
        <v>0</v>
      </c>
      <c r="M349" s="53">
        <f t="shared" si="25"/>
        <v>0</v>
      </c>
      <c r="N349" s="53">
        <f t="shared" si="26"/>
        <v>0</v>
      </c>
      <c r="P349" s="123"/>
    </row>
    <row r="350" spans="1:16">
      <c r="A350" s="46" t="s">
        <v>906</v>
      </c>
      <c r="B350" s="47" t="s">
        <v>907</v>
      </c>
      <c r="C350" s="48" t="s">
        <v>906</v>
      </c>
      <c r="D350" s="49" t="s">
        <v>907</v>
      </c>
      <c r="E350" s="50" t="s">
        <v>908</v>
      </c>
      <c r="F350" s="51" t="s">
        <v>300</v>
      </c>
      <c r="G350" s="52">
        <v>33</v>
      </c>
      <c r="H350" s="53">
        <v>0</v>
      </c>
      <c r="I350" s="53">
        <v>0</v>
      </c>
      <c r="J350" s="134">
        <v>0</v>
      </c>
      <c r="K350" s="53">
        <f t="shared" si="23"/>
        <v>0</v>
      </c>
      <c r="L350" s="53">
        <f t="shared" si="24"/>
        <v>0</v>
      </c>
      <c r="M350" s="53">
        <f t="shared" si="25"/>
        <v>0</v>
      </c>
      <c r="N350" s="53">
        <f t="shared" si="26"/>
        <v>0</v>
      </c>
      <c r="P350" s="123"/>
    </row>
    <row r="351" spans="1:16">
      <c r="A351" s="86" t="s">
        <v>897</v>
      </c>
      <c r="B351" s="87" t="s">
        <v>898</v>
      </c>
      <c r="C351" s="56" t="s">
        <v>56</v>
      </c>
      <c r="D351" s="57" t="s">
        <v>909</v>
      </c>
      <c r="E351" s="58" t="s">
        <v>910</v>
      </c>
      <c r="F351" s="59" t="s">
        <v>300</v>
      </c>
      <c r="G351" s="60">
        <v>33</v>
      </c>
      <c r="H351" s="61">
        <v>328</v>
      </c>
      <c r="I351" s="61">
        <v>298</v>
      </c>
      <c r="J351" s="135">
        <v>284.83</v>
      </c>
      <c r="K351" s="61">
        <f t="shared" si="23"/>
        <v>271.65999999999997</v>
      </c>
      <c r="L351" s="61">
        <f t="shared" si="24"/>
        <v>258.48999999999995</v>
      </c>
      <c r="M351" s="61">
        <f t="shared" si="25"/>
        <v>245.31999999999994</v>
      </c>
      <c r="N351" s="61">
        <f t="shared" si="26"/>
        <v>232.14999999999992</v>
      </c>
      <c r="P351" s="123"/>
    </row>
    <row r="352" spans="1:16">
      <c r="A352" s="86" t="s">
        <v>900</v>
      </c>
      <c r="B352" s="87" t="s">
        <v>901</v>
      </c>
      <c r="C352" s="56" t="s">
        <v>56</v>
      </c>
      <c r="D352" s="57" t="s">
        <v>909</v>
      </c>
      <c r="E352" s="58" t="s">
        <v>911</v>
      </c>
      <c r="F352" s="59" t="s">
        <v>300</v>
      </c>
      <c r="G352" s="60">
        <v>33</v>
      </c>
      <c r="H352" s="61">
        <v>122.36</v>
      </c>
      <c r="I352" s="61">
        <v>123.12</v>
      </c>
      <c r="J352" s="135">
        <v>121</v>
      </c>
      <c r="K352" s="61">
        <f t="shared" si="23"/>
        <v>118.88</v>
      </c>
      <c r="L352" s="61">
        <f t="shared" si="24"/>
        <v>116.75999999999999</v>
      </c>
      <c r="M352" s="61">
        <f t="shared" si="25"/>
        <v>114.63999999999999</v>
      </c>
      <c r="N352" s="61">
        <f t="shared" si="26"/>
        <v>112.51999999999998</v>
      </c>
      <c r="P352" s="123"/>
    </row>
    <row r="353" spans="1:16">
      <c r="A353" s="86" t="s">
        <v>903</v>
      </c>
      <c r="B353" s="87" t="s">
        <v>904</v>
      </c>
      <c r="C353" s="56" t="s">
        <v>56</v>
      </c>
      <c r="D353" s="57" t="s">
        <v>909</v>
      </c>
      <c r="E353" s="58" t="s">
        <v>912</v>
      </c>
      <c r="F353" s="59" t="s">
        <v>300</v>
      </c>
      <c r="G353" s="60">
        <v>33</v>
      </c>
      <c r="H353" s="61">
        <v>80.97</v>
      </c>
      <c r="I353" s="61">
        <v>91.9</v>
      </c>
      <c r="J353" s="135">
        <v>104.14</v>
      </c>
      <c r="K353" s="61">
        <f t="shared" si="23"/>
        <v>116.38</v>
      </c>
      <c r="L353" s="61">
        <f t="shared" si="24"/>
        <v>128.62</v>
      </c>
      <c r="M353" s="61">
        <f t="shared" si="25"/>
        <v>140.86000000000001</v>
      </c>
      <c r="N353" s="61">
        <f t="shared" si="26"/>
        <v>153.10000000000002</v>
      </c>
      <c r="P353" s="123"/>
    </row>
    <row r="354" spans="1:16">
      <c r="A354" s="86" t="s">
        <v>906</v>
      </c>
      <c r="B354" s="87" t="s">
        <v>907</v>
      </c>
      <c r="C354" s="56" t="s">
        <v>56</v>
      </c>
      <c r="D354" s="57" t="s">
        <v>909</v>
      </c>
      <c r="E354" s="58" t="s">
        <v>913</v>
      </c>
      <c r="F354" s="59" t="s">
        <v>300</v>
      </c>
      <c r="G354" s="60">
        <v>33</v>
      </c>
      <c r="H354" s="61">
        <v>269.84000000000003</v>
      </c>
      <c r="I354" s="61">
        <v>278.69</v>
      </c>
      <c r="J354" s="135">
        <v>262.19</v>
      </c>
      <c r="K354" s="61">
        <f t="shared" si="23"/>
        <v>245.69</v>
      </c>
      <c r="L354" s="61">
        <f t="shared" si="24"/>
        <v>229.19</v>
      </c>
      <c r="M354" s="61">
        <f t="shared" si="25"/>
        <v>212.69</v>
      </c>
      <c r="N354" s="61">
        <f t="shared" si="26"/>
        <v>196.19</v>
      </c>
      <c r="P354" s="123"/>
    </row>
    <row r="355" spans="1:16">
      <c r="A355" s="62" t="s">
        <v>56</v>
      </c>
      <c r="B355" s="63" t="s">
        <v>914</v>
      </c>
      <c r="C355" s="101" t="s">
        <v>56</v>
      </c>
      <c r="D355" s="102" t="s">
        <v>914</v>
      </c>
      <c r="E355" s="66" t="s">
        <v>915</v>
      </c>
      <c r="F355" s="67" t="s">
        <v>300</v>
      </c>
      <c r="G355" s="68">
        <v>33</v>
      </c>
      <c r="H355" s="69">
        <v>0</v>
      </c>
      <c r="I355" s="69">
        <v>0</v>
      </c>
      <c r="J355" s="136">
        <v>0</v>
      </c>
      <c r="K355" s="69">
        <f t="shared" si="23"/>
        <v>0</v>
      </c>
      <c r="L355" s="69">
        <f t="shared" si="24"/>
        <v>0</v>
      </c>
      <c r="M355" s="69">
        <f t="shared" si="25"/>
        <v>0</v>
      </c>
      <c r="N355" s="69">
        <f t="shared" si="26"/>
        <v>0</v>
      </c>
      <c r="P355" s="123"/>
    </row>
    <row r="356" spans="1:16">
      <c r="A356" s="46" t="s">
        <v>916</v>
      </c>
      <c r="B356" s="47" t="s">
        <v>917</v>
      </c>
      <c r="C356" s="48" t="s">
        <v>916</v>
      </c>
      <c r="D356" s="49" t="s">
        <v>917</v>
      </c>
      <c r="E356" s="50" t="s">
        <v>918</v>
      </c>
      <c r="F356" s="51" t="s">
        <v>820</v>
      </c>
      <c r="G356" s="52">
        <v>34</v>
      </c>
      <c r="H356" s="53">
        <v>0</v>
      </c>
      <c r="I356" s="53">
        <v>0</v>
      </c>
      <c r="J356" s="134">
        <v>0</v>
      </c>
      <c r="K356" s="53">
        <f t="shared" si="23"/>
        <v>0</v>
      </c>
      <c r="L356" s="53">
        <f t="shared" si="24"/>
        <v>0</v>
      </c>
      <c r="M356" s="53">
        <f t="shared" si="25"/>
        <v>0</v>
      </c>
      <c r="N356" s="53">
        <f t="shared" si="26"/>
        <v>0</v>
      </c>
      <c r="P356" s="123"/>
    </row>
    <row r="357" spans="1:16">
      <c r="A357" s="46" t="s">
        <v>919</v>
      </c>
      <c r="B357" s="47" t="s">
        <v>920</v>
      </c>
      <c r="C357" s="48" t="s">
        <v>919</v>
      </c>
      <c r="D357" s="49" t="s">
        <v>921</v>
      </c>
      <c r="E357" s="50" t="s">
        <v>922</v>
      </c>
      <c r="F357" s="51" t="s">
        <v>820</v>
      </c>
      <c r="G357" s="52">
        <v>34</v>
      </c>
      <c r="H357" s="53">
        <v>0</v>
      </c>
      <c r="I357" s="53">
        <v>0</v>
      </c>
      <c r="J357" s="134">
        <v>0</v>
      </c>
      <c r="K357" s="53">
        <f t="shared" si="23"/>
        <v>0</v>
      </c>
      <c r="L357" s="53">
        <f t="shared" si="24"/>
        <v>0</v>
      </c>
      <c r="M357" s="53">
        <f t="shared" si="25"/>
        <v>0</v>
      </c>
      <c r="N357" s="53">
        <f t="shared" si="26"/>
        <v>0</v>
      </c>
      <c r="P357" s="123"/>
    </row>
    <row r="358" spans="1:16">
      <c r="A358" s="46" t="s">
        <v>923</v>
      </c>
      <c r="B358" s="47" t="s">
        <v>924</v>
      </c>
      <c r="C358" s="48" t="s">
        <v>923</v>
      </c>
      <c r="D358" s="49" t="s">
        <v>924</v>
      </c>
      <c r="E358" s="50" t="s">
        <v>925</v>
      </c>
      <c r="F358" s="51" t="s">
        <v>820</v>
      </c>
      <c r="G358" s="52">
        <v>34</v>
      </c>
      <c r="H358" s="53">
        <v>0</v>
      </c>
      <c r="I358" s="53">
        <v>0</v>
      </c>
      <c r="J358" s="134">
        <v>0</v>
      </c>
      <c r="K358" s="53">
        <f t="shared" si="23"/>
        <v>0</v>
      </c>
      <c r="L358" s="53">
        <f t="shared" si="24"/>
        <v>0</v>
      </c>
      <c r="M358" s="53">
        <f t="shared" si="25"/>
        <v>0</v>
      </c>
      <c r="N358" s="53">
        <f t="shared" si="26"/>
        <v>0</v>
      </c>
      <c r="P358" s="123"/>
    </row>
    <row r="359" spans="1:16">
      <c r="A359" s="46" t="s">
        <v>926</v>
      </c>
      <c r="B359" s="47" t="s">
        <v>927</v>
      </c>
      <c r="C359" s="48" t="s">
        <v>926</v>
      </c>
      <c r="D359" s="49" t="s">
        <v>927</v>
      </c>
      <c r="E359" s="50" t="s">
        <v>928</v>
      </c>
      <c r="F359" s="51" t="s">
        <v>820</v>
      </c>
      <c r="G359" s="52">
        <v>34</v>
      </c>
      <c r="H359" s="53">
        <v>0</v>
      </c>
      <c r="I359" s="53">
        <v>0</v>
      </c>
      <c r="J359" s="134">
        <v>0</v>
      </c>
      <c r="K359" s="53">
        <f t="shared" si="23"/>
        <v>0</v>
      </c>
      <c r="L359" s="53">
        <f t="shared" si="24"/>
        <v>0</v>
      </c>
      <c r="M359" s="53">
        <f t="shared" si="25"/>
        <v>0</v>
      </c>
      <c r="N359" s="53">
        <f t="shared" si="26"/>
        <v>0</v>
      </c>
      <c r="P359" s="123"/>
    </row>
    <row r="360" spans="1:16">
      <c r="A360" s="46" t="s">
        <v>929</v>
      </c>
      <c r="B360" s="47" t="s">
        <v>930</v>
      </c>
      <c r="C360" s="48" t="s">
        <v>929</v>
      </c>
      <c r="D360" s="49" t="s">
        <v>930</v>
      </c>
      <c r="E360" s="50" t="s">
        <v>931</v>
      </c>
      <c r="F360" s="51" t="s">
        <v>820</v>
      </c>
      <c r="G360" s="52">
        <v>34</v>
      </c>
      <c r="H360" s="53">
        <v>0</v>
      </c>
      <c r="I360" s="53">
        <v>0</v>
      </c>
      <c r="J360" s="134">
        <v>0</v>
      </c>
      <c r="K360" s="53">
        <f t="shared" si="23"/>
        <v>0</v>
      </c>
      <c r="L360" s="53">
        <f t="shared" si="24"/>
        <v>0</v>
      </c>
      <c r="M360" s="53">
        <f t="shared" si="25"/>
        <v>0</v>
      </c>
      <c r="N360" s="53">
        <f t="shared" si="26"/>
        <v>0</v>
      </c>
      <c r="P360" s="123"/>
    </row>
    <row r="361" spans="1:16">
      <c r="A361" s="46" t="s">
        <v>932</v>
      </c>
      <c r="B361" s="47" t="s">
        <v>933</v>
      </c>
      <c r="C361" s="48" t="s">
        <v>932</v>
      </c>
      <c r="D361" s="49" t="s">
        <v>933</v>
      </c>
      <c r="E361" s="50" t="s">
        <v>934</v>
      </c>
      <c r="F361" s="51" t="s">
        <v>820</v>
      </c>
      <c r="G361" s="52">
        <v>34</v>
      </c>
      <c r="H361" s="53">
        <v>0</v>
      </c>
      <c r="I361" s="53">
        <v>0</v>
      </c>
      <c r="J361" s="134">
        <v>0</v>
      </c>
      <c r="K361" s="53">
        <f t="shared" si="23"/>
        <v>0</v>
      </c>
      <c r="L361" s="53">
        <f t="shared" si="24"/>
        <v>0</v>
      </c>
      <c r="M361" s="53">
        <f t="shared" si="25"/>
        <v>0</v>
      </c>
      <c r="N361" s="53">
        <f t="shared" si="26"/>
        <v>0</v>
      </c>
      <c r="P361" s="123"/>
    </row>
    <row r="362" spans="1:16">
      <c r="A362" s="46" t="s">
        <v>935</v>
      </c>
      <c r="B362" s="47" t="s">
        <v>936</v>
      </c>
      <c r="C362" s="48" t="s">
        <v>935</v>
      </c>
      <c r="D362" s="49" t="s">
        <v>936</v>
      </c>
      <c r="E362" s="50" t="s">
        <v>937</v>
      </c>
      <c r="F362" s="51" t="s">
        <v>820</v>
      </c>
      <c r="G362" s="52">
        <v>34</v>
      </c>
      <c r="H362" s="53">
        <v>27</v>
      </c>
      <c r="I362" s="53">
        <v>30</v>
      </c>
      <c r="J362" s="134">
        <v>23</v>
      </c>
      <c r="K362" s="53">
        <f t="shared" si="23"/>
        <v>16</v>
      </c>
      <c r="L362" s="53">
        <f t="shared" si="24"/>
        <v>9</v>
      </c>
      <c r="M362" s="53">
        <f t="shared" si="25"/>
        <v>2</v>
      </c>
      <c r="N362" s="53">
        <v>0</v>
      </c>
      <c r="P362" s="123"/>
    </row>
    <row r="363" spans="1:16">
      <c r="A363" s="86" t="s">
        <v>916</v>
      </c>
      <c r="B363" s="87" t="s">
        <v>917</v>
      </c>
      <c r="C363" s="56" t="s">
        <v>938</v>
      </c>
      <c r="D363" s="57" t="s">
        <v>939</v>
      </c>
      <c r="E363" s="58" t="s">
        <v>940</v>
      </c>
      <c r="F363" s="59" t="s">
        <v>820</v>
      </c>
      <c r="G363" s="60">
        <v>34</v>
      </c>
      <c r="H363" s="61">
        <v>39.090000000000003</v>
      </c>
      <c r="I363" s="61">
        <v>36</v>
      </c>
      <c r="J363" s="135">
        <v>33</v>
      </c>
      <c r="K363" s="61">
        <f t="shared" si="23"/>
        <v>30</v>
      </c>
      <c r="L363" s="61">
        <f t="shared" si="24"/>
        <v>27</v>
      </c>
      <c r="M363" s="61">
        <f t="shared" si="25"/>
        <v>24</v>
      </c>
      <c r="N363" s="61">
        <f t="shared" si="26"/>
        <v>21</v>
      </c>
      <c r="P363" s="123"/>
    </row>
    <row r="364" spans="1:16">
      <c r="A364" s="86" t="s">
        <v>919</v>
      </c>
      <c r="B364" s="87" t="s">
        <v>920</v>
      </c>
      <c r="C364" s="56" t="s">
        <v>938</v>
      </c>
      <c r="D364" s="57" t="s">
        <v>939</v>
      </c>
      <c r="E364" s="58" t="s">
        <v>941</v>
      </c>
      <c r="F364" s="59" t="s">
        <v>820</v>
      </c>
      <c r="G364" s="60">
        <v>34</v>
      </c>
      <c r="H364" s="61">
        <v>86.7</v>
      </c>
      <c r="I364" s="61">
        <v>85.85</v>
      </c>
      <c r="J364" s="135">
        <v>79.349999999999994</v>
      </c>
      <c r="K364" s="61">
        <f t="shared" si="23"/>
        <v>72.849999999999994</v>
      </c>
      <c r="L364" s="61">
        <f t="shared" si="24"/>
        <v>66.349999999999994</v>
      </c>
      <c r="M364" s="61">
        <f t="shared" si="25"/>
        <v>59.849999999999994</v>
      </c>
      <c r="N364" s="61">
        <f t="shared" si="26"/>
        <v>53.349999999999994</v>
      </c>
      <c r="P364" s="123"/>
    </row>
    <row r="365" spans="1:16">
      <c r="A365" s="86" t="s">
        <v>923</v>
      </c>
      <c r="B365" s="87" t="s">
        <v>924</v>
      </c>
      <c r="C365" s="56" t="s">
        <v>938</v>
      </c>
      <c r="D365" s="57" t="s">
        <v>939</v>
      </c>
      <c r="E365" s="58" t="s">
        <v>942</v>
      </c>
      <c r="F365" s="59" t="s">
        <v>820</v>
      </c>
      <c r="G365" s="60">
        <v>34</v>
      </c>
      <c r="H365" s="61">
        <v>47</v>
      </c>
      <c r="I365" s="61">
        <v>46</v>
      </c>
      <c r="J365" s="135">
        <v>46.65</v>
      </c>
      <c r="K365" s="61">
        <f t="shared" si="23"/>
        <v>47.3</v>
      </c>
      <c r="L365" s="61">
        <f t="shared" si="24"/>
        <v>47.949999999999996</v>
      </c>
      <c r="M365" s="61">
        <f t="shared" si="25"/>
        <v>48.599999999999994</v>
      </c>
      <c r="N365" s="61">
        <f t="shared" si="26"/>
        <v>49.249999999999993</v>
      </c>
      <c r="P365" s="123"/>
    </row>
    <row r="366" spans="1:16">
      <c r="A366" s="86" t="s">
        <v>926</v>
      </c>
      <c r="B366" s="87" t="s">
        <v>927</v>
      </c>
      <c r="C366" s="56" t="s">
        <v>938</v>
      </c>
      <c r="D366" s="57" t="s">
        <v>939</v>
      </c>
      <c r="E366" s="58" t="s">
        <v>943</v>
      </c>
      <c r="F366" s="59" t="s">
        <v>820</v>
      </c>
      <c r="G366" s="60">
        <v>34</v>
      </c>
      <c r="H366" s="61">
        <v>56</v>
      </c>
      <c r="I366" s="61">
        <v>55</v>
      </c>
      <c r="J366" s="135">
        <v>48</v>
      </c>
      <c r="K366" s="61">
        <f t="shared" si="23"/>
        <v>41</v>
      </c>
      <c r="L366" s="61">
        <f t="shared" si="24"/>
        <v>34</v>
      </c>
      <c r="M366" s="61">
        <f t="shared" si="25"/>
        <v>27</v>
      </c>
      <c r="N366" s="61">
        <f t="shared" si="26"/>
        <v>20</v>
      </c>
      <c r="P366" s="123"/>
    </row>
    <row r="367" spans="1:16">
      <c r="A367" s="86" t="s">
        <v>929</v>
      </c>
      <c r="B367" s="87" t="s">
        <v>930</v>
      </c>
      <c r="C367" s="56" t="s">
        <v>938</v>
      </c>
      <c r="D367" s="57" t="s">
        <v>939</v>
      </c>
      <c r="E367" s="58" t="s">
        <v>944</v>
      </c>
      <c r="F367" s="59" t="s">
        <v>820</v>
      </c>
      <c r="G367" s="60">
        <v>34</v>
      </c>
      <c r="H367" s="61">
        <v>61.9</v>
      </c>
      <c r="I367" s="61">
        <v>58</v>
      </c>
      <c r="J367" s="135">
        <v>57</v>
      </c>
      <c r="K367" s="61">
        <f t="shared" si="23"/>
        <v>56</v>
      </c>
      <c r="L367" s="61">
        <f t="shared" si="24"/>
        <v>55</v>
      </c>
      <c r="M367" s="61">
        <f t="shared" si="25"/>
        <v>54</v>
      </c>
      <c r="N367" s="61">
        <f t="shared" si="26"/>
        <v>53</v>
      </c>
      <c r="P367" s="123"/>
    </row>
    <row r="368" spans="1:16">
      <c r="A368" s="86" t="s">
        <v>932</v>
      </c>
      <c r="B368" s="87" t="s">
        <v>933</v>
      </c>
      <c r="C368" s="56" t="s">
        <v>938</v>
      </c>
      <c r="D368" s="57" t="s">
        <v>939</v>
      </c>
      <c r="E368" s="58" t="s">
        <v>945</v>
      </c>
      <c r="F368" s="59" t="s">
        <v>820</v>
      </c>
      <c r="G368" s="60">
        <v>34</v>
      </c>
      <c r="H368" s="61">
        <v>39.85</v>
      </c>
      <c r="I368" s="61">
        <v>45.230000000000004</v>
      </c>
      <c r="J368" s="135">
        <v>34.4</v>
      </c>
      <c r="K368" s="61">
        <f t="shared" si="23"/>
        <v>23.569999999999993</v>
      </c>
      <c r="L368" s="61">
        <f t="shared" si="24"/>
        <v>12.739999999999988</v>
      </c>
      <c r="M368" s="61">
        <f t="shared" si="25"/>
        <v>1.9099999999999824</v>
      </c>
      <c r="N368" s="61">
        <v>0</v>
      </c>
      <c r="P368" s="123"/>
    </row>
    <row r="369" spans="1:16">
      <c r="A369" s="86" t="s">
        <v>935</v>
      </c>
      <c r="B369" s="87" t="s">
        <v>936</v>
      </c>
      <c r="C369" s="56" t="s">
        <v>938</v>
      </c>
      <c r="D369" s="57" t="s">
        <v>939</v>
      </c>
      <c r="E369" s="58" t="s">
        <v>946</v>
      </c>
      <c r="F369" s="59" t="s">
        <v>820</v>
      </c>
      <c r="G369" s="60">
        <v>34</v>
      </c>
      <c r="H369" s="61">
        <v>4</v>
      </c>
      <c r="I369" s="61">
        <v>4</v>
      </c>
      <c r="J369" s="135">
        <v>9</v>
      </c>
      <c r="K369" s="61">
        <f t="shared" si="23"/>
        <v>14</v>
      </c>
      <c r="L369" s="61">
        <f t="shared" si="24"/>
        <v>19</v>
      </c>
      <c r="M369" s="61">
        <f t="shared" si="25"/>
        <v>24</v>
      </c>
      <c r="N369" s="61">
        <f t="shared" si="26"/>
        <v>29</v>
      </c>
      <c r="P369" s="123"/>
    </row>
    <row r="370" spans="1:16">
      <c r="A370" s="88" t="s">
        <v>938</v>
      </c>
      <c r="B370" s="89" t="s">
        <v>947</v>
      </c>
      <c r="C370" s="90" t="s">
        <v>938</v>
      </c>
      <c r="D370" s="91" t="s">
        <v>947</v>
      </c>
      <c r="E370" s="92" t="s">
        <v>948</v>
      </c>
      <c r="F370" s="93" t="s">
        <v>820</v>
      </c>
      <c r="G370" s="94">
        <v>34</v>
      </c>
      <c r="H370" s="95">
        <v>0</v>
      </c>
      <c r="I370" s="95">
        <v>0</v>
      </c>
      <c r="J370" s="138">
        <v>0</v>
      </c>
      <c r="K370" s="95">
        <f t="shared" si="23"/>
        <v>0</v>
      </c>
      <c r="L370" s="95">
        <f t="shared" si="24"/>
        <v>0</v>
      </c>
      <c r="M370" s="95">
        <f t="shared" si="25"/>
        <v>0</v>
      </c>
      <c r="N370" s="95">
        <f t="shared" si="26"/>
        <v>0</v>
      </c>
      <c r="P370" s="123"/>
    </row>
    <row r="371" spans="1:16">
      <c r="A371" s="86" t="s">
        <v>916</v>
      </c>
      <c r="B371" s="87" t="s">
        <v>917</v>
      </c>
      <c r="C371" s="82" t="s">
        <v>949</v>
      </c>
      <c r="D371" s="83" t="s">
        <v>950</v>
      </c>
      <c r="E371" s="84" t="s">
        <v>1448</v>
      </c>
      <c r="F371" s="59" t="s">
        <v>820</v>
      </c>
      <c r="G371" s="60">
        <v>34</v>
      </c>
      <c r="H371" s="95">
        <v>77</v>
      </c>
      <c r="I371" s="95">
        <v>88.86</v>
      </c>
      <c r="J371" s="138">
        <v>91.68</v>
      </c>
      <c r="K371" s="95">
        <f t="shared" si="23"/>
        <v>94.500000000000014</v>
      </c>
      <c r="L371" s="95">
        <f t="shared" si="24"/>
        <v>97.320000000000022</v>
      </c>
      <c r="M371" s="95">
        <f t="shared" si="25"/>
        <v>100.14000000000003</v>
      </c>
      <c r="N371" s="95">
        <f t="shared" si="26"/>
        <v>102.96000000000004</v>
      </c>
      <c r="P371" s="123"/>
    </row>
    <row r="372" spans="1:16">
      <c r="A372" s="86" t="s">
        <v>919</v>
      </c>
      <c r="B372" s="87" t="s">
        <v>920</v>
      </c>
      <c r="C372" s="82" t="s">
        <v>949</v>
      </c>
      <c r="D372" s="83" t="s">
        <v>950</v>
      </c>
      <c r="E372" s="84" t="s">
        <v>1449</v>
      </c>
      <c r="F372" s="59" t="s">
        <v>820</v>
      </c>
      <c r="G372" s="60">
        <v>34</v>
      </c>
      <c r="H372" s="95">
        <v>155.15</v>
      </c>
      <c r="I372" s="95">
        <v>150.37</v>
      </c>
      <c r="J372" s="138">
        <v>177.55</v>
      </c>
      <c r="K372" s="95">
        <f t="shared" si="23"/>
        <v>204.73000000000002</v>
      </c>
      <c r="L372" s="95">
        <f t="shared" si="24"/>
        <v>231.91000000000003</v>
      </c>
      <c r="M372" s="95">
        <f t="shared" si="25"/>
        <v>259.09000000000003</v>
      </c>
      <c r="N372" s="95">
        <f t="shared" si="26"/>
        <v>286.27000000000004</v>
      </c>
      <c r="P372" s="123"/>
    </row>
    <row r="373" spans="1:16">
      <c r="A373" s="86" t="s">
        <v>923</v>
      </c>
      <c r="B373" s="87" t="s">
        <v>924</v>
      </c>
      <c r="C373" s="82" t="s">
        <v>949</v>
      </c>
      <c r="D373" s="83" t="s">
        <v>950</v>
      </c>
      <c r="E373" s="84" t="s">
        <v>1450</v>
      </c>
      <c r="F373" s="59" t="s">
        <v>820</v>
      </c>
      <c r="G373" s="60">
        <v>34</v>
      </c>
      <c r="H373" s="95">
        <v>119</v>
      </c>
      <c r="I373" s="95">
        <v>116.8</v>
      </c>
      <c r="J373" s="138">
        <v>114.02</v>
      </c>
      <c r="K373" s="95">
        <f t="shared" si="23"/>
        <v>111.24</v>
      </c>
      <c r="L373" s="95">
        <f t="shared" si="24"/>
        <v>108.46</v>
      </c>
      <c r="M373" s="95">
        <f t="shared" si="25"/>
        <v>105.67999999999999</v>
      </c>
      <c r="N373" s="95">
        <f t="shared" si="26"/>
        <v>102.89999999999999</v>
      </c>
      <c r="P373" s="123"/>
    </row>
    <row r="374" spans="1:16">
      <c r="A374" s="86" t="s">
        <v>926</v>
      </c>
      <c r="B374" s="87" t="s">
        <v>927</v>
      </c>
      <c r="C374" s="82" t="s">
        <v>949</v>
      </c>
      <c r="D374" s="83" t="s">
        <v>950</v>
      </c>
      <c r="E374" s="84" t="s">
        <v>1451</v>
      </c>
      <c r="F374" s="59" t="s">
        <v>820</v>
      </c>
      <c r="G374" s="60">
        <v>34</v>
      </c>
      <c r="H374" s="95">
        <v>124.02</v>
      </c>
      <c r="I374" s="95">
        <v>120.4</v>
      </c>
      <c r="J374" s="138">
        <v>117.35</v>
      </c>
      <c r="K374" s="95">
        <f t="shared" si="23"/>
        <v>114.29999999999998</v>
      </c>
      <c r="L374" s="95">
        <f t="shared" si="24"/>
        <v>111.24999999999997</v>
      </c>
      <c r="M374" s="95">
        <f t="shared" si="25"/>
        <v>108.19999999999996</v>
      </c>
      <c r="N374" s="95">
        <f t="shared" si="26"/>
        <v>105.14999999999995</v>
      </c>
      <c r="P374" s="123"/>
    </row>
    <row r="375" spans="1:16">
      <c r="A375" s="86" t="s">
        <v>929</v>
      </c>
      <c r="B375" s="87" t="s">
        <v>930</v>
      </c>
      <c r="C375" s="82" t="s">
        <v>949</v>
      </c>
      <c r="D375" s="83" t="s">
        <v>950</v>
      </c>
      <c r="E375" s="84" t="s">
        <v>1452</v>
      </c>
      <c r="F375" s="59" t="s">
        <v>820</v>
      </c>
      <c r="G375" s="60">
        <v>34</v>
      </c>
      <c r="H375" s="95">
        <v>134.30000000000001</v>
      </c>
      <c r="I375" s="95">
        <v>137.80000000000001</v>
      </c>
      <c r="J375" s="138">
        <v>141.44999999999999</v>
      </c>
      <c r="K375" s="95">
        <f t="shared" si="23"/>
        <v>145.09999999999997</v>
      </c>
      <c r="L375" s="95">
        <f t="shared" si="24"/>
        <v>148.74999999999994</v>
      </c>
      <c r="M375" s="95">
        <f t="shared" si="25"/>
        <v>152.39999999999992</v>
      </c>
      <c r="N375" s="95">
        <f t="shared" si="26"/>
        <v>156.0499999999999</v>
      </c>
      <c r="P375" s="123"/>
    </row>
    <row r="376" spans="1:16">
      <c r="A376" s="86" t="s">
        <v>932</v>
      </c>
      <c r="B376" s="87" t="s">
        <v>933</v>
      </c>
      <c r="C376" s="82" t="s">
        <v>949</v>
      </c>
      <c r="D376" s="83" t="s">
        <v>950</v>
      </c>
      <c r="E376" s="84" t="s">
        <v>1453</v>
      </c>
      <c r="F376" s="59" t="s">
        <v>820</v>
      </c>
      <c r="G376" s="60">
        <v>34</v>
      </c>
      <c r="H376" s="95">
        <v>109.1</v>
      </c>
      <c r="I376" s="95">
        <v>110</v>
      </c>
      <c r="J376" s="138">
        <v>115</v>
      </c>
      <c r="K376" s="95">
        <f t="shared" si="23"/>
        <v>120</v>
      </c>
      <c r="L376" s="95">
        <f t="shared" si="24"/>
        <v>125</v>
      </c>
      <c r="M376" s="95">
        <f t="shared" si="25"/>
        <v>130</v>
      </c>
      <c r="N376" s="95">
        <f t="shared" si="26"/>
        <v>135</v>
      </c>
      <c r="P376" s="123"/>
    </row>
    <row r="377" spans="1:16">
      <c r="A377" s="85" t="s">
        <v>949</v>
      </c>
      <c r="B377" s="96" t="s">
        <v>951</v>
      </c>
      <c r="C377" s="82" t="s">
        <v>949</v>
      </c>
      <c r="D377" s="83" t="s">
        <v>950</v>
      </c>
      <c r="E377" s="84" t="s">
        <v>1454</v>
      </c>
      <c r="F377" s="97" t="s">
        <v>820</v>
      </c>
      <c r="G377" s="98">
        <v>34</v>
      </c>
      <c r="H377" s="95">
        <v>0</v>
      </c>
      <c r="I377" s="95">
        <v>0</v>
      </c>
      <c r="J377" s="138">
        <v>0</v>
      </c>
      <c r="K377" s="95">
        <f t="shared" si="23"/>
        <v>0</v>
      </c>
      <c r="L377" s="95">
        <f t="shared" si="24"/>
        <v>0</v>
      </c>
      <c r="M377" s="95">
        <f t="shared" si="25"/>
        <v>0</v>
      </c>
      <c r="N377" s="95">
        <f t="shared" si="26"/>
        <v>0</v>
      </c>
      <c r="P377" s="123"/>
    </row>
    <row r="378" spans="1:16">
      <c r="A378" s="46" t="s">
        <v>952</v>
      </c>
      <c r="B378" s="47" t="s">
        <v>953</v>
      </c>
      <c r="C378" s="48" t="s">
        <v>952</v>
      </c>
      <c r="D378" s="49" t="s">
        <v>953</v>
      </c>
      <c r="E378" s="50" t="s">
        <v>954</v>
      </c>
      <c r="F378" s="51" t="s">
        <v>820</v>
      </c>
      <c r="G378" s="52">
        <v>35</v>
      </c>
      <c r="H378" s="53">
        <v>151.91</v>
      </c>
      <c r="I378" s="53">
        <v>154.55000000000001</v>
      </c>
      <c r="J378" s="134">
        <v>155.63</v>
      </c>
      <c r="K378" s="53">
        <f t="shared" si="23"/>
        <v>156.70999999999998</v>
      </c>
      <c r="L378" s="53">
        <f t="shared" si="24"/>
        <v>157.78999999999996</v>
      </c>
      <c r="M378" s="53">
        <f t="shared" si="25"/>
        <v>158.86999999999995</v>
      </c>
      <c r="N378" s="53">
        <f t="shared" si="26"/>
        <v>159.94999999999993</v>
      </c>
      <c r="P378" s="123"/>
    </row>
    <row r="379" spans="1:16">
      <c r="A379" s="46" t="s">
        <v>955</v>
      </c>
      <c r="B379" s="47" t="s">
        <v>956</v>
      </c>
      <c r="C379" s="48" t="s">
        <v>955</v>
      </c>
      <c r="D379" s="49" t="s">
        <v>956</v>
      </c>
      <c r="E379" s="50" t="s">
        <v>957</v>
      </c>
      <c r="F379" s="51" t="s">
        <v>820</v>
      </c>
      <c r="G379" s="52">
        <v>35</v>
      </c>
      <c r="H379" s="53">
        <v>0</v>
      </c>
      <c r="I379" s="53">
        <v>0</v>
      </c>
      <c r="J379" s="134">
        <v>0</v>
      </c>
      <c r="K379" s="53">
        <f t="shared" si="23"/>
        <v>0</v>
      </c>
      <c r="L379" s="53">
        <f t="shared" si="24"/>
        <v>0</v>
      </c>
      <c r="M379" s="53">
        <f t="shared" si="25"/>
        <v>0</v>
      </c>
      <c r="N379" s="53">
        <f t="shared" si="26"/>
        <v>0</v>
      </c>
      <c r="P379" s="123"/>
    </row>
    <row r="380" spans="1:16">
      <c r="A380" s="46" t="s">
        <v>958</v>
      </c>
      <c r="B380" s="47" t="s">
        <v>959</v>
      </c>
      <c r="C380" s="48" t="s">
        <v>958</v>
      </c>
      <c r="D380" s="49" t="s">
        <v>959</v>
      </c>
      <c r="E380" s="50" t="s">
        <v>960</v>
      </c>
      <c r="F380" s="51" t="s">
        <v>421</v>
      </c>
      <c r="G380" s="52">
        <v>35</v>
      </c>
      <c r="H380" s="53">
        <v>0</v>
      </c>
      <c r="I380" s="53">
        <v>0</v>
      </c>
      <c r="J380" s="134">
        <v>0</v>
      </c>
      <c r="K380" s="53">
        <f t="shared" si="23"/>
        <v>0</v>
      </c>
      <c r="L380" s="53">
        <f t="shared" si="24"/>
        <v>0</v>
      </c>
      <c r="M380" s="53">
        <f t="shared" si="25"/>
        <v>0</v>
      </c>
      <c r="N380" s="53">
        <f t="shared" si="26"/>
        <v>0</v>
      </c>
      <c r="P380" s="123"/>
    </row>
    <row r="381" spans="1:16">
      <c r="A381" s="46" t="s">
        <v>961</v>
      </c>
      <c r="B381" s="47" t="s">
        <v>962</v>
      </c>
      <c r="C381" s="48" t="s">
        <v>961</v>
      </c>
      <c r="D381" s="49" t="s">
        <v>962</v>
      </c>
      <c r="E381" s="50" t="s">
        <v>963</v>
      </c>
      <c r="F381" s="51" t="s">
        <v>421</v>
      </c>
      <c r="G381" s="52">
        <v>35</v>
      </c>
      <c r="H381" s="53">
        <v>25.02</v>
      </c>
      <c r="I381" s="53">
        <v>16.240000000000002</v>
      </c>
      <c r="J381" s="134">
        <v>10</v>
      </c>
      <c r="K381" s="53">
        <f t="shared" si="23"/>
        <v>3.759999999999998</v>
      </c>
      <c r="L381" s="53">
        <v>0</v>
      </c>
      <c r="M381" s="53">
        <v>0</v>
      </c>
      <c r="N381" s="53">
        <v>0</v>
      </c>
      <c r="P381" s="123"/>
    </row>
    <row r="382" spans="1:16">
      <c r="A382" s="46" t="s">
        <v>964</v>
      </c>
      <c r="B382" s="47" t="s">
        <v>965</v>
      </c>
      <c r="C382" s="48" t="s">
        <v>964</v>
      </c>
      <c r="D382" s="49" t="s">
        <v>965</v>
      </c>
      <c r="E382" s="50" t="s">
        <v>966</v>
      </c>
      <c r="F382" s="51" t="s">
        <v>663</v>
      </c>
      <c r="G382" s="52">
        <v>35</v>
      </c>
      <c r="H382" s="53">
        <v>275.72000000000003</v>
      </c>
      <c r="I382" s="53">
        <v>257.33999999999997</v>
      </c>
      <c r="J382" s="134">
        <v>234.49999999999997</v>
      </c>
      <c r="K382" s="53">
        <f t="shared" si="23"/>
        <v>211.65999999999997</v>
      </c>
      <c r="L382" s="53">
        <f t="shared" si="24"/>
        <v>188.81999999999996</v>
      </c>
      <c r="M382" s="53">
        <f t="shared" si="25"/>
        <v>165.97999999999996</v>
      </c>
      <c r="N382" s="53">
        <f t="shared" si="26"/>
        <v>143.13999999999996</v>
      </c>
      <c r="P382" s="123"/>
    </row>
    <row r="383" spans="1:16">
      <c r="A383" s="46" t="s">
        <v>967</v>
      </c>
      <c r="B383" s="47" t="s">
        <v>968</v>
      </c>
      <c r="C383" s="48" t="s">
        <v>967</v>
      </c>
      <c r="D383" s="49" t="s">
        <v>968</v>
      </c>
      <c r="E383" s="50" t="s">
        <v>969</v>
      </c>
      <c r="F383" s="51" t="s">
        <v>425</v>
      </c>
      <c r="G383" s="52">
        <v>35</v>
      </c>
      <c r="H383" s="53">
        <v>0</v>
      </c>
      <c r="I383" s="53">
        <v>0</v>
      </c>
      <c r="J383" s="134">
        <v>0</v>
      </c>
      <c r="K383" s="53">
        <f t="shared" si="23"/>
        <v>0</v>
      </c>
      <c r="L383" s="53">
        <f t="shared" si="24"/>
        <v>0</v>
      </c>
      <c r="M383" s="53">
        <f t="shared" si="25"/>
        <v>0</v>
      </c>
      <c r="N383" s="53">
        <f t="shared" si="26"/>
        <v>0</v>
      </c>
      <c r="P383" s="123"/>
    </row>
    <row r="384" spans="1:16">
      <c r="A384" s="86" t="s">
        <v>955</v>
      </c>
      <c r="B384" s="87" t="s">
        <v>956</v>
      </c>
      <c r="C384" s="56" t="s">
        <v>970</v>
      </c>
      <c r="D384" s="57" t="s">
        <v>971</v>
      </c>
      <c r="E384" s="58" t="s">
        <v>972</v>
      </c>
      <c r="F384" s="59" t="s">
        <v>820</v>
      </c>
      <c r="G384" s="60">
        <v>35</v>
      </c>
      <c r="H384" s="61">
        <v>52</v>
      </c>
      <c r="I384" s="61">
        <v>50.03</v>
      </c>
      <c r="J384" s="135">
        <v>46.03</v>
      </c>
      <c r="K384" s="61">
        <f t="shared" si="23"/>
        <v>42.03</v>
      </c>
      <c r="L384" s="61">
        <f t="shared" si="24"/>
        <v>38.03</v>
      </c>
      <c r="M384" s="61">
        <f t="shared" si="25"/>
        <v>34.03</v>
      </c>
      <c r="N384" s="61">
        <f t="shared" si="26"/>
        <v>30.03</v>
      </c>
      <c r="P384" s="123"/>
    </row>
    <row r="385" spans="1:16">
      <c r="A385" s="86" t="s">
        <v>958</v>
      </c>
      <c r="B385" s="87" t="s">
        <v>959</v>
      </c>
      <c r="C385" s="56" t="s">
        <v>970</v>
      </c>
      <c r="D385" s="57" t="s">
        <v>971</v>
      </c>
      <c r="E385" s="58" t="s">
        <v>973</v>
      </c>
      <c r="F385" s="59" t="s">
        <v>421</v>
      </c>
      <c r="G385" s="60">
        <v>35</v>
      </c>
      <c r="H385" s="61">
        <v>220.88</v>
      </c>
      <c r="I385" s="61">
        <v>199.77</v>
      </c>
      <c r="J385" s="135">
        <v>185.25</v>
      </c>
      <c r="K385" s="61">
        <f t="shared" si="23"/>
        <v>170.73</v>
      </c>
      <c r="L385" s="61">
        <f t="shared" si="24"/>
        <v>156.20999999999998</v>
      </c>
      <c r="M385" s="61">
        <f t="shared" si="25"/>
        <v>141.68999999999997</v>
      </c>
      <c r="N385" s="61">
        <f t="shared" si="26"/>
        <v>127.16999999999996</v>
      </c>
      <c r="P385" s="123"/>
    </row>
    <row r="386" spans="1:16">
      <c r="A386" s="86" t="s">
        <v>967</v>
      </c>
      <c r="B386" s="87" t="s">
        <v>968</v>
      </c>
      <c r="C386" s="56" t="s">
        <v>970</v>
      </c>
      <c r="D386" s="57" t="s">
        <v>971</v>
      </c>
      <c r="E386" s="58" t="s">
        <v>974</v>
      </c>
      <c r="F386" s="59" t="s">
        <v>425</v>
      </c>
      <c r="G386" s="60">
        <v>35</v>
      </c>
      <c r="H386" s="61">
        <v>42.730000000000004</v>
      </c>
      <c r="I386" s="61">
        <v>35.409999999999997</v>
      </c>
      <c r="J386" s="135">
        <v>35</v>
      </c>
      <c r="K386" s="61">
        <f t="shared" si="23"/>
        <v>34.590000000000003</v>
      </c>
      <c r="L386" s="61">
        <f t="shared" si="24"/>
        <v>34.180000000000007</v>
      </c>
      <c r="M386" s="61">
        <f t="shared" si="25"/>
        <v>33.77000000000001</v>
      </c>
      <c r="N386" s="61">
        <f t="shared" si="26"/>
        <v>33.360000000000014</v>
      </c>
      <c r="P386" s="123"/>
    </row>
    <row r="387" spans="1:16">
      <c r="A387" s="88" t="s">
        <v>970</v>
      </c>
      <c r="B387" s="89" t="s">
        <v>975</v>
      </c>
      <c r="C387" s="90" t="s">
        <v>970</v>
      </c>
      <c r="D387" s="91" t="s">
        <v>975</v>
      </c>
      <c r="E387" s="92" t="s">
        <v>976</v>
      </c>
      <c r="F387" s="93" t="s">
        <v>421</v>
      </c>
      <c r="G387" s="94">
        <v>35</v>
      </c>
      <c r="H387" s="95">
        <v>0</v>
      </c>
      <c r="I387" s="95">
        <v>0</v>
      </c>
      <c r="J387" s="138">
        <v>0</v>
      </c>
      <c r="K387" s="95">
        <f t="shared" si="23"/>
        <v>0</v>
      </c>
      <c r="L387" s="95">
        <f t="shared" si="24"/>
        <v>0</v>
      </c>
      <c r="M387" s="95">
        <f t="shared" si="25"/>
        <v>0</v>
      </c>
      <c r="N387" s="95">
        <f t="shared" si="26"/>
        <v>0</v>
      </c>
      <c r="P387" s="123"/>
    </row>
    <row r="388" spans="1:16">
      <c r="A388" s="86" t="s">
        <v>955</v>
      </c>
      <c r="B388" s="87" t="s">
        <v>956</v>
      </c>
      <c r="C388" s="82" t="s">
        <v>977</v>
      </c>
      <c r="D388" s="83" t="s">
        <v>978</v>
      </c>
      <c r="E388" s="84" t="s">
        <v>1455</v>
      </c>
      <c r="F388" s="59" t="s">
        <v>820</v>
      </c>
      <c r="G388" s="60">
        <v>35</v>
      </c>
      <c r="H388" s="61">
        <v>64</v>
      </c>
      <c r="I388" s="61">
        <v>48.9</v>
      </c>
      <c r="J388" s="135">
        <v>48.349999999999994</v>
      </c>
      <c r="K388" s="61">
        <f t="shared" si="23"/>
        <v>47.79999999999999</v>
      </c>
      <c r="L388" s="61">
        <f t="shared" si="24"/>
        <v>47.249999999999986</v>
      </c>
      <c r="M388" s="61">
        <f t="shared" si="25"/>
        <v>46.699999999999982</v>
      </c>
      <c r="N388" s="61">
        <f t="shared" si="26"/>
        <v>46.149999999999977</v>
      </c>
      <c r="P388" s="123"/>
    </row>
    <row r="389" spans="1:16">
      <c r="A389" s="86" t="s">
        <v>958</v>
      </c>
      <c r="B389" s="87" t="s">
        <v>959</v>
      </c>
      <c r="C389" s="82" t="s">
        <v>977</v>
      </c>
      <c r="D389" s="83" t="s">
        <v>978</v>
      </c>
      <c r="E389" s="84" t="s">
        <v>1456</v>
      </c>
      <c r="F389" s="59" t="s">
        <v>421</v>
      </c>
      <c r="G389" s="60">
        <v>35</v>
      </c>
      <c r="H389" s="61">
        <v>257.70999999999998</v>
      </c>
      <c r="I389" s="61">
        <v>254.18</v>
      </c>
      <c r="J389" s="135">
        <v>248.16</v>
      </c>
      <c r="K389" s="61">
        <f t="shared" si="23"/>
        <v>242.14</v>
      </c>
      <c r="L389" s="61">
        <f t="shared" si="24"/>
        <v>236.11999999999998</v>
      </c>
      <c r="M389" s="61">
        <f t="shared" si="25"/>
        <v>230.09999999999997</v>
      </c>
      <c r="N389" s="61">
        <f t="shared" si="26"/>
        <v>224.07999999999996</v>
      </c>
      <c r="P389" s="123"/>
    </row>
    <row r="390" spans="1:16">
      <c r="A390" s="86" t="s">
        <v>961</v>
      </c>
      <c r="B390" s="87" t="s">
        <v>962</v>
      </c>
      <c r="C390" s="82" t="s">
        <v>977</v>
      </c>
      <c r="D390" s="83" t="s">
        <v>978</v>
      </c>
      <c r="E390" s="84" t="s">
        <v>1457</v>
      </c>
      <c r="F390" s="59" t="s">
        <v>421</v>
      </c>
      <c r="G390" s="60">
        <v>35</v>
      </c>
      <c r="H390" s="61">
        <v>18</v>
      </c>
      <c r="I390" s="61">
        <v>18</v>
      </c>
      <c r="J390" s="135">
        <v>14</v>
      </c>
      <c r="K390" s="61">
        <f t="shared" si="23"/>
        <v>10</v>
      </c>
      <c r="L390" s="61">
        <f t="shared" si="24"/>
        <v>6</v>
      </c>
      <c r="M390" s="61">
        <f t="shared" si="25"/>
        <v>2</v>
      </c>
      <c r="N390" s="61">
        <v>0</v>
      </c>
      <c r="P390" s="123"/>
    </row>
    <row r="391" spans="1:16">
      <c r="A391" s="86" t="s">
        <v>967</v>
      </c>
      <c r="B391" s="87" t="s">
        <v>968</v>
      </c>
      <c r="C391" s="82" t="s">
        <v>977</v>
      </c>
      <c r="D391" s="83" t="s">
        <v>978</v>
      </c>
      <c r="E391" s="84" t="s">
        <v>1458</v>
      </c>
      <c r="F391" s="59" t="s">
        <v>425</v>
      </c>
      <c r="G391" s="60">
        <v>35</v>
      </c>
      <c r="H391" s="61">
        <v>57.760000000000005</v>
      </c>
      <c r="I391" s="61">
        <v>59.739999999999995</v>
      </c>
      <c r="J391" s="135">
        <v>58.95</v>
      </c>
      <c r="K391" s="61">
        <f t="shared" si="23"/>
        <v>58.160000000000011</v>
      </c>
      <c r="L391" s="61">
        <f t="shared" si="24"/>
        <v>57.370000000000019</v>
      </c>
      <c r="M391" s="61">
        <f t="shared" si="25"/>
        <v>56.580000000000027</v>
      </c>
      <c r="N391" s="61">
        <f t="shared" si="26"/>
        <v>55.790000000000035</v>
      </c>
      <c r="P391" s="123"/>
    </row>
    <row r="392" spans="1:16">
      <c r="A392" s="85" t="s">
        <v>977</v>
      </c>
      <c r="B392" s="96" t="s">
        <v>979</v>
      </c>
      <c r="C392" s="82" t="s">
        <v>977</v>
      </c>
      <c r="D392" s="83" t="s">
        <v>978</v>
      </c>
      <c r="E392" s="84" t="s">
        <v>1459</v>
      </c>
      <c r="F392" s="97" t="s">
        <v>820</v>
      </c>
      <c r="G392" s="98">
        <v>35</v>
      </c>
      <c r="H392" s="99">
        <v>0</v>
      </c>
      <c r="I392" s="99">
        <v>0</v>
      </c>
      <c r="J392" s="139">
        <v>0</v>
      </c>
      <c r="K392" s="99">
        <f t="shared" si="23"/>
        <v>0</v>
      </c>
      <c r="L392" s="99">
        <f t="shared" si="24"/>
        <v>0</v>
      </c>
      <c r="M392" s="99">
        <f t="shared" si="25"/>
        <v>0</v>
      </c>
      <c r="N392" s="99">
        <f t="shared" si="26"/>
        <v>0</v>
      </c>
      <c r="P392" s="123"/>
    </row>
    <row r="393" spans="1:16">
      <c r="A393" s="46" t="s">
        <v>980</v>
      </c>
      <c r="B393" s="47" t="s">
        <v>981</v>
      </c>
      <c r="C393" s="48" t="s">
        <v>980</v>
      </c>
      <c r="D393" s="49" t="s">
        <v>981</v>
      </c>
      <c r="E393" s="50" t="s">
        <v>982</v>
      </c>
      <c r="F393" s="51" t="s">
        <v>300</v>
      </c>
      <c r="G393" s="52">
        <v>36</v>
      </c>
      <c r="H393" s="53">
        <v>0</v>
      </c>
      <c r="I393" s="53">
        <v>0</v>
      </c>
      <c r="J393" s="134">
        <v>0</v>
      </c>
      <c r="K393" s="53">
        <f t="shared" si="23"/>
        <v>0</v>
      </c>
      <c r="L393" s="53">
        <f t="shared" si="24"/>
        <v>0</v>
      </c>
      <c r="M393" s="53">
        <f t="shared" si="25"/>
        <v>0</v>
      </c>
      <c r="N393" s="53">
        <f t="shared" si="26"/>
        <v>0</v>
      </c>
      <c r="P393" s="123"/>
    </row>
    <row r="394" spans="1:16">
      <c r="A394" s="46" t="s">
        <v>983</v>
      </c>
      <c r="B394" s="47" t="s">
        <v>417</v>
      </c>
      <c r="C394" s="48" t="s">
        <v>983</v>
      </c>
      <c r="D394" s="49" t="s">
        <v>417</v>
      </c>
      <c r="E394" s="50" t="s">
        <v>984</v>
      </c>
      <c r="F394" s="51" t="s">
        <v>300</v>
      </c>
      <c r="G394" s="52">
        <v>36</v>
      </c>
      <c r="H394" s="53">
        <v>0</v>
      </c>
      <c r="I394" s="53">
        <v>0</v>
      </c>
      <c r="J394" s="134">
        <v>0</v>
      </c>
      <c r="K394" s="53">
        <f t="shared" si="23"/>
        <v>0</v>
      </c>
      <c r="L394" s="53">
        <f t="shared" si="24"/>
        <v>0</v>
      </c>
      <c r="M394" s="53">
        <f t="shared" si="25"/>
        <v>0</v>
      </c>
      <c r="N394" s="53">
        <f t="shared" si="26"/>
        <v>0</v>
      </c>
      <c r="P394" s="123"/>
    </row>
    <row r="395" spans="1:16">
      <c r="A395" s="46" t="s">
        <v>985</v>
      </c>
      <c r="B395" s="47" t="s">
        <v>986</v>
      </c>
      <c r="C395" s="48" t="s">
        <v>985</v>
      </c>
      <c r="D395" s="49" t="s">
        <v>986</v>
      </c>
      <c r="E395" s="50" t="s">
        <v>987</v>
      </c>
      <c r="F395" s="51" t="s">
        <v>222</v>
      </c>
      <c r="G395" s="52">
        <v>36</v>
      </c>
      <c r="H395" s="53">
        <v>0</v>
      </c>
      <c r="I395" s="53">
        <v>0</v>
      </c>
      <c r="J395" s="134">
        <v>0</v>
      </c>
      <c r="K395" s="53">
        <f t="shared" si="23"/>
        <v>0</v>
      </c>
      <c r="L395" s="53">
        <f t="shared" si="24"/>
        <v>0</v>
      </c>
      <c r="M395" s="53">
        <f t="shared" si="25"/>
        <v>0</v>
      </c>
      <c r="N395" s="53">
        <f t="shared" si="26"/>
        <v>0</v>
      </c>
      <c r="P395" s="123"/>
    </row>
    <row r="396" spans="1:16">
      <c r="A396" s="46" t="s">
        <v>988</v>
      </c>
      <c r="B396" s="47" t="s">
        <v>989</v>
      </c>
      <c r="C396" s="48" t="s">
        <v>988</v>
      </c>
      <c r="D396" s="49" t="s">
        <v>989</v>
      </c>
      <c r="E396" s="50" t="s">
        <v>990</v>
      </c>
      <c r="F396" s="51" t="s">
        <v>222</v>
      </c>
      <c r="G396" s="52">
        <v>36</v>
      </c>
      <c r="H396" s="53">
        <v>0</v>
      </c>
      <c r="I396" s="53">
        <v>0</v>
      </c>
      <c r="J396" s="134">
        <v>0</v>
      </c>
      <c r="K396" s="53">
        <f t="shared" si="23"/>
        <v>0</v>
      </c>
      <c r="L396" s="53">
        <f t="shared" si="24"/>
        <v>0</v>
      </c>
      <c r="M396" s="53">
        <f t="shared" si="25"/>
        <v>0</v>
      </c>
      <c r="N396" s="53">
        <f t="shared" si="26"/>
        <v>0</v>
      </c>
      <c r="P396" s="123"/>
    </row>
    <row r="397" spans="1:16">
      <c r="A397" s="46" t="s">
        <v>991</v>
      </c>
      <c r="B397" s="47" t="s">
        <v>992</v>
      </c>
      <c r="C397" s="48" t="s">
        <v>991</v>
      </c>
      <c r="D397" s="49" t="s">
        <v>992</v>
      </c>
      <c r="E397" s="50" t="s">
        <v>993</v>
      </c>
      <c r="F397" s="51" t="s">
        <v>300</v>
      </c>
      <c r="G397" s="52">
        <v>36</v>
      </c>
      <c r="H397" s="53">
        <v>0</v>
      </c>
      <c r="I397" s="53">
        <v>0</v>
      </c>
      <c r="J397" s="134">
        <v>0</v>
      </c>
      <c r="K397" s="53">
        <f t="shared" si="23"/>
        <v>0</v>
      </c>
      <c r="L397" s="53">
        <f t="shared" si="24"/>
        <v>0</v>
      </c>
      <c r="M397" s="53">
        <f t="shared" si="25"/>
        <v>0</v>
      </c>
      <c r="N397" s="53">
        <f t="shared" si="26"/>
        <v>0</v>
      </c>
      <c r="P397" s="123"/>
    </row>
    <row r="398" spans="1:16">
      <c r="A398" s="46" t="s">
        <v>994</v>
      </c>
      <c r="B398" s="47" t="s">
        <v>995</v>
      </c>
      <c r="C398" s="48" t="s">
        <v>994</v>
      </c>
      <c r="D398" s="49" t="s">
        <v>995</v>
      </c>
      <c r="E398" s="50" t="s">
        <v>996</v>
      </c>
      <c r="F398" s="51" t="s">
        <v>300</v>
      </c>
      <c r="G398" s="52">
        <v>36</v>
      </c>
      <c r="H398" s="53">
        <v>0</v>
      </c>
      <c r="I398" s="53">
        <v>0</v>
      </c>
      <c r="J398" s="134">
        <v>0</v>
      </c>
      <c r="K398" s="53">
        <f t="shared" si="23"/>
        <v>0</v>
      </c>
      <c r="L398" s="53">
        <f t="shared" si="24"/>
        <v>0</v>
      </c>
      <c r="M398" s="53">
        <f t="shared" si="25"/>
        <v>0</v>
      </c>
      <c r="N398" s="53">
        <f t="shared" si="26"/>
        <v>0</v>
      </c>
      <c r="P398" s="123"/>
    </row>
    <row r="399" spans="1:16">
      <c r="A399" s="46" t="s">
        <v>997</v>
      </c>
      <c r="B399" s="47" t="s">
        <v>998</v>
      </c>
      <c r="C399" s="48" t="s">
        <v>997</v>
      </c>
      <c r="D399" s="49" t="s">
        <v>998</v>
      </c>
      <c r="E399" s="50" t="s">
        <v>999</v>
      </c>
      <c r="F399" s="51" t="s">
        <v>300</v>
      </c>
      <c r="G399" s="52">
        <v>36</v>
      </c>
      <c r="H399" s="53">
        <v>0</v>
      </c>
      <c r="I399" s="53">
        <v>0</v>
      </c>
      <c r="J399" s="134">
        <v>0</v>
      </c>
      <c r="K399" s="53">
        <f t="shared" si="23"/>
        <v>0</v>
      </c>
      <c r="L399" s="53">
        <f t="shared" si="24"/>
        <v>0</v>
      </c>
      <c r="M399" s="53">
        <f t="shared" si="25"/>
        <v>0</v>
      </c>
      <c r="N399" s="53">
        <f t="shared" si="26"/>
        <v>0</v>
      </c>
      <c r="P399" s="123"/>
    </row>
    <row r="400" spans="1:16">
      <c r="A400" s="46" t="s">
        <v>1000</v>
      </c>
      <c r="B400" s="47" t="s">
        <v>1001</v>
      </c>
      <c r="C400" s="48" t="s">
        <v>1000</v>
      </c>
      <c r="D400" s="49" t="s">
        <v>1001</v>
      </c>
      <c r="E400" s="50" t="s">
        <v>1002</v>
      </c>
      <c r="F400" s="51" t="s">
        <v>222</v>
      </c>
      <c r="G400" s="52">
        <v>36</v>
      </c>
      <c r="H400" s="53">
        <v>0</v>
      </c>
      <c r="I400" s="53">
        <v>0</v>
      </c>
      <c r="J400" s="134">
        <v>0</v>
      </c>
      <c r="K400" s="53">
        <f t="shared" si="23"/>
        <v>0</v>
      </c>
      <c r="L400" s="53">
        <f t="shared" si="24"/>
        <v>0</v>
      </c>
      <c r="M400" s="53">
        <f t="shared" si="25"/>
        <v>0</v>
      </c>
      <c r="N400" s="53">
        <f t="shared" si="26"/>
        <v>0</v>
      </c>
      <c r="P400" s="123"/>
    </row>
    <row r="401" spans="1:16">
      <c r="A401" s="86" t="s">
        <v>983</v>
      </c>
      <c r="B401" s="87" t="s">
        <v>417</v>
      </c>
      <c r="C401" s="56" t="s">
        <v>1003</v>
      </c>
      <c r="D401" s="57" t="s">
        <v>417</v>
      </c>
      <c r="E401" s="58" t="s">
        <v>1004</v>
      </c>
      <c r="F401" s="59" t="s">
        <v>300</v>
      </c>
      <c r="G401" s="60">
        <v>36</v>
      </c>
      <c r="H401" s="61">
        <v>186</v>
      </c>
      <c r="I401" s="61">
        <v>191.69</v>
      </c>
      <c r="J401" s="135">
        <v>119.85000000000001</v>
      </c>
      <c r="K401" s="61">
        <f t="shared" si="23"/>
        <v>48.010000000000019</v>
      </c>
      <c r="L401" s="61">
        <v>0</v>
      </c>
      <c r="M401" s="61">
        <v>0</v>
      </c>
      <c r="N401" s="61">
        <v>0</v>
      </c>
      <c r="P401" s="123"/>
    </row>
    <row r="402" spans="1:16">
      <c r="A402" s="86" t="s">
        <v>991</v>
      </c>
      <c r="B402" s="87" t="s">
        <v>992</v>
      </c>
      <c r="C402" s="56" t="s">
        <v>1003</v>
      </c>
      <c r="D402" s="57" t="s">
        <v>992</v>
      </c>
      <c r="E402" s="58" t="s">
        <v>1005</v>
      </c>
      <c r="F402" s="59" t="s">
        <v>300</v>
      </c>
      <c r="G402" s="60">
        <v>36</v>
      </c>
      <c r="H402" s="61">
        <v>128.4</v>
      </c>
      <c r="I402" s="61">
        <v>128.44999999999999</v>
      </c>
      <c r="J402" s="135">
        <v>102.55</v>
      </c>
      <c r="K402" s="61">
        <f t="shared" si="23"/>
        <v>76.650000000000006</v>
      </c>
      <c r="L402" s="61">
        <f t="shared" si="24"/>
        <v>50.750000000000014</v>
      </c>
      <c r="M402" s="61">
        <f t="shared" si="25"/>
        <v>24.850000000000023</v>
      </c>
      <c r="N402" s="61">
        <v>0</v>
      </c>
      <c r="P402" s="123"/>
    </row>
    <row r="403" spans="1:16">
      <c r="A403" s="62" t="s">
        <v>1003</v>
      </c>
      <c r="B403" s="63" t="s">
        <v>1006</v>
      </c>
      <c r="C403" s="101" t="s">
        <v>1003</v>
      </c>
      <c r="D403" s="102" t="s">
        <v>1006</v>
      </c>
      <c r="E403" s="66" t="s">
        <v>1007</v>
      </c>
      <c r="F403" s="67" t="s">
        <v>300</v>
      </c>
      <c r="G403" s="68">
        <v>36</v>
      </c>
      <c r="H403" s="69">
        <v>0</v>
      </c>
      <c r="I403" s="69">
        <v>0</v>
      </c>
      <c r="J403" s="136">
        <v>0</v>
      </c>
      <c r="K403" s="69">
        <f t="shared" si="23"/>
        <v>0</v>
      </c>
      <c r="L403" s="69">
        <f t="shared" si="24"/>
        <v>0</v>
      </c>
      <c r="M403" s="69">
        <f t="shared" si="25"/>
        <v>0</v>
      </c>
      <c r="N403" s="69">
        <f t="shared" si="26"/>
        <v>0</v>
      </c>
      <c r="P403" s="123"/>
    </row>
    <row r="404" spans="1:16">
      <c r="A404" s="86" t="s">
        <v>980</v>
      </c>
      <c r="B404" s="87" t="s">
        <v>981</v>
      </c>
      <c r="C404" s="56" t="s">
        <v>1008</v>
      </c>
      <c r="D404" s="57" t="s">
        <v>1009</v>
      </c>
      <c r="E404" s="58" t="s">
        <v>1010</v>
      </c>
      <c r="F404" s="59" t="s">
        <v>300</v>
      </c>
      <c r="G404" s="60">
        <v>36</v>
      </c>
      <c r="H404" s="61">
        <v>632.29</v>
      </c>
      <c r="I404" s="61">
        <v>656.31999999999994</v>
      </c>
      <c r="J404" s="135">
        <v>681.9</v>
      </c>
      <c r="K404" s="61">
        <f t="shared" si="23"/>
        <v>707.48</v>
      </c>
      <c r="L404" s="61">
        <f t="shared" si="24"/>
        <v>733.06000000000006</v>
      </c>
      <c r="M404" s="61">
        <f t="shared" si="25"/>
        <v>758.6400000000001</v>
      </c>
      <c r="N404" s="61">
        <f t="shared" si="26"/>
        <v>784.22000000000014</v>
      </c>
      <c r="P404" s="123"/>
    </row>
    <row r="405" spans="1:16">
      <c r="A405" s="86" t="s">
        <v>985</v>
      </c>
      <c r="B405" s="87" t="s">
        <v>986</v>
      </c>
      <c r="C405" s="56" t="s">
        <v>1008</v>
      </c>
      <c r="D405" s="57" t="s">
        <v>1009</v>
      </c>
      <c r="E405" s="58" t="s">
        <v>1011</v>
      </c>
      <c r="F405" s="59" t="s">
        <v>222</v>
      </c>
      <c r="G405" s="60">
        <v>36</v>
      </c>
      <c r="H405" s="61">
        <v>18</v>
      </c>
      <c r="I405" s="61">
        <v>19</v>
      </c>
      <c r="J405" s="135">
        <v>19.3</v>
      </c>
      <c r="K405" s="61">
        <f t="shared" si="23"/>
        <v>19.600000000000001</v>
      </c>
      <c r="L405" s="61">
        <f t="shared" si="24"/>
        <v>19.900000000000002</v>
      </c>
      <c r="M405" s="61">
        <f t="shared" si="25"/>
        <v>20.200000000000003</v>
      </c>
      <c r="N405" s="61">
        <f t="shared" si="26"/>
        <v>20.500000000000004</v>
      </c>
      <c r="P405" s="123"/>
    </row>
    <row r="406" spans="1:16">
      <c r="A406" s="86" t="s">
        <v>988</v>
      </c>
      <c r="B406" s="87" t="s">
        <v>989</v>
      </c>
      <c r="C406" s="56" t="s">
        <v>1008</v>
      </c>
      <c r="D406" s="57" t="s">
        <v>1009</v>
      </c>
      <c r="E406" s="58" t="s">
        <v>1012</v>
      </c>
      <c r="F406" s="59" t="s">
        <v>222</v>
      </c>
      <c r="G406" s="60">
        <v>36</v>
      </c>
      <c r="H406" s="61">
        <v>100</v>
      </c>
      <c r="I406" s="61">
        <v>99.4</v>
      </c>
      <c r="J406" s="135">
        <v>74.25</v>
      </c>
      <c r="K406" s="61">
        <f t="shared" si="23"/>
        <v>49.099999999999994</v>
      </c>
      <c r="L406" s="61">
        <f t="shared" si="24"/>
        <v>23.949999999999989</v>
      </c>
      <c r="M406" s="61">
        <v>0</v>
      </c>
      <c r="N406" s="61">
        <v>0</v>
      </c>
      <c r="P406" s="123"/>
    </row>
    <row r="407" spans="1:16">
      <c r="A407" s="86" t="s">
        <v>994</v>
      </c>
      <c r="B407" s="87" t="s">
        <v>995</v>
      </c>
      <c r="C407" s="56" t="s">
        <v>1008</v>
      </c>
      <c r="D407" s="57" t="s">
        <v>1009</v>
      </c>
      <c r="E407" s="58" t="s">
        <v>1013</v>
      </c>
      <c r="F407" s="59" t="s">
        <v>300</v>
      </c>
      <c r="G407" s="60">
        <v>36</v>
      </c>
      <c r="H407" s="61">
        <v>417.76000000000005</v>
      </c>
      <c r="I407" s="61">
        <v>368.94000000000005</v>
      </c>
      <c r="J407" s="135">
        <v>355.05</v>
      </c>
      <c r="K407" s="61">
        <f t="shared" ref="K407:K470" si="27">J407-I407+J407</f>
        <v>341.15999999999997</v>
      </c>
      <c r="L407" s="61">
        <f t="shared" ref="L407:L470" si="28">+J407-I407+K407</f>
        <v>327.26999999999992</v>
      </c>
      <c r="M407" s="61">
        <f t="shared" ref="M407:M470" si="29">+J407-I407+L407</f>
        <v>313.37999999999988</v>
      </c>
      <c r="N407" s="61">
        <f t="shared" ref="N407:N470" si="30">+J407-I407+M407</f>
        <v>299.48999999999984</v>
      </c>
      <c r="P407" s="123"/>
    </row>
    <row r="408" spans="1:16">
      <c r="A408" s="86" t="s">
        <v>997</v>
      </c>
      <c r="B408" s="87" t="s">
        <v>998</v>
      </c>
      <c r="C408" s="56" t="s">
        <v>1008</v>
      </c>
      <c r="D408" s="57" t="s">
        <v>1009</v>
      </c>
      <c r="E408" s="58" t="s">
        <v>1014</v>
      </c>
      <c r="F408" s="59" t="s">
        <v>300</v>
      </c>
      <c r="G408" s="60">
        <v>36</v>
      </c>
      <c r="H408" s="61">
        <v>59.4</v>
      </c>
      <c r="I408" s="61">
        <v>60.15</v>
      </c>
      <c r="J408" s="135">
        <v>52.8</v>
      </c>
      <c r="K408" s="61">
        <f t="shared" si="27"/>
        <v>45.449999999999996</v>
      </c>
      <c r="L408" s="61">
        <f t="shared" si="28"/>
        <v>38.099999999999994</v>
      </c>
      <c r="M408" s="61">
        <f t="shared" si="29"/>
        <v>30.749999999999993</v>
      </c>
      <c r="N408" s="61">
        <f t="shared" si="30"/>
        <v>23.399999999999991</v>
      </c>
      <c r="P408" s="123"/>
    </row>
    <row r="409" spans="1:16">
      <c r="A409" s="86" t="s">
        <v>1000</v>
      </c>
      <c r="B409" s="87" t="s">
        <v>1001</v>
      </c>
      <c r="C409" s="56" t="s">
        <v>1008</v>
      </c>
      <c r="D409" s="57" t="s">
        <v>1009</v>
      </c>
      <c r="E409" s="58" t="s">
        <v>1015</v>
      </c>
      <c r="F409" s="59" t="s">
        <v>222</v>
      </c>
      <c r="G409" s="60">
        <v>36</v>
      </c>
      <c r="H409" s="61">
        <v>58.7</v>
      </c>
      <c r="I409" s="61">
        <v>64</v>
      </c>
      <c r="J409" s="135">
        <v>79.27000000000001</v>
      </c>
      <c r="K409" s="61">
        <f t="shared" si="27"/>
        <v>94.54000000000002</v>
      </c>
      <c r="L409" s="61">
        <f t="shared" si="28"/>
        <v>109.81000000000003</v>
      </c>
      <c r="M409" s="61">
        <f t="shared" si="29"/>
        <v>125.08000000000004</v>
      </c>
      <c r="N409" s="61">
        <f t="shared" si="30"/>
        <v>140.35000000000005</v>
      </c>
      <c r="P409" s="123"/>
    </row>
    <row r="410" spans="1:16">
      <c r="A410" s="62" t="s">
        <v>1008</v>
      </c>
      <c r="B410" s="63" t="s">
        <v>1009</v>
      </c>
      <c r="C410" s="101" t="s">
        <v>1008</v>
      </c>
      <c r="D410" s="102" t="s">
        <v>1009</v>
      </c>
      <c r="E410" s="66" t="s">
        <v>1016</v>
      </c>
      <c r="F410" s="67" t="s">
        <v>300</v>
      </c>
      <c r="G410" s="68">
        <v>36</v>
      </c>
      <c r="H410" s="69">
        <v>0</v>
      </c>
      <c r="I410" s="69">
        <v>0</v>
      </c>
      <c r="J410" s="136">
        <v>0</v>
      </c>
      <c r="K410" s="69">
        <f t="shared" si="27"/>
        <v>0</v>
      </c>
      <c r="L410" s="69">
        <f t="shared" si="28"/>
        <v>0</v>
      </c>
      <c r="M410" s="69">
        <f t="shared" si="29"/>
        <v>0</v>
      </c>
      <c r="N410" s="69">
        <f t="shared" si="30"/>
        <v>0</v>
      </c>
      <c r="P410" s="123"/>
    </row>
    <row r="411" spans="1:16">
      <c r="A411" s="46" t="s">
        <v>64</v>
      </c>
      <c r="B411" s="47" t="s">
        <v>66</v>
      </c>
      <c r="C411" s="48" t="s">
        <v>64</v>
      </c>
      <c r="D411" s="49" t="s">
        <v>66</v>
      </c>
      <c r="E411" s="50" t="s">
        <v>1017</v>
      </c>
      <c r="F411" s="51" t="s">
        <v>300</v>
      </c>
      <c r="G411" s="52">
        <v>40</v>
      </c>
      <c r="H411" s="53">
        <v>2046.15</v>
      </c>
      <c r="I411" s="53">
        <v>1963.8400000000004</v>
      </c>
      <c r="J411" s="134">
        <v>1881.5300000000009</v>
      </c>
      <c r="K411" s="53">
        <f t="shared" si="27"/>
        <v>1799.2200000000014</v>
      </c>
      <c r="L411" s="53">
        <f t="shared" si="28"/>
        <v>1716.9100000000019</v>
      </c>
      <c r="M411" s="53">
        <f t="shared" si="29"/>
        <v>1634.6000000000024</v>
      </c>
      <c r="N411" s="53">
        <f t="shared" si="30"/>
        <v>1552.2900000000029</v>
      </c>
      <c r="P411" s="123"/>
    </row>
    <row r="412" spans="1:16">
      <c r="A412" s="46" t="s">
        <v>1018</v>
      </c>
      <c r="B412" s="47" t="s">
        <v>1019</v>
      </c>
      <c r="C412" s="72" t="s">
        <v>1018</v>
      </c>
      <c r="D412" s="49" t="s">
        <v>1019</v>
      </c>
      <c r="E412" s="73" t="s">
        <v>1020</v>
      </c>
      <c r="F412" s="51" t="s">
        <v>425</v>
      </c>
      <c r="G412" s="52">
        <v>42</v>
      </c>
      <c r="H412" s="53">
        <v>0</v>
      </c>
      <c r="I412" s="53">
        <v>0</v>
      </c>
      <c r="J412" s="134">
        <v>0</v>
      </c>
      <c r="K412" s="53">
        <f t="shared" si="27"/>
        <v>0</v>
      </c>
      <c r="L412" s="53">
        <f t="shared" si="28"/>
        <v>0</v>
      </c>
      <c r="M412" s="53">
        <f t="shared" si="29"/>
        <v>0</v>
      </c>
      <c r="N412" s="53">
        <f t="shared" si="30"/>
        <v>0</v>
      </c>
      <c r="P412" s="123"/>
    </row>
    <row r="413" spans="1:16">
      <c r="A413" s="46" t="s">
        <v>1021</v>
      </c>
      <c r="B413" s="47" t="s">
        <v>1022</v>
      </c>
      <c r="C413" s="48" t="s">
        <v>1021</v>
      </c>
      <c r="D413" s="49" t="s">
        <v>1022</v>
      </c>
      <c r="E413" s="50" t="s">
        <v>1023</v>
      </c>
      <c r="F413" s="51" t="s">
        <v>425</v>
      </c>
      <c r="G413" s="52">
        <v>42</v>
      </c>
      <c r="H413" s="53">
        <v>0</v>
      </c>
      <c r="I413" s="53">
        <v>0</v>
      </c>
      <c r="J413" s="134">
        <v>0</v>
      </c>
      <c r="K413" s="53">
        <f t="shared" si="27"/>
        <v>0</v>
      </c>
      <c r="L413" s="53">
        <f t="shared" si="28"/>
        <v>0</v>
      </c>
      <c r="M413" s="53">
        <f t="shared" si="29"/>
        <v>0</v>
      </c>
      <c r="N413" s="53">
        <f t="shared" si="30"/>
        <v>0</v>
      </c>
      <c r="P413" s="123"/>
    </row>
    <row r="414" spans="1:16">
      <c r="A414" s="46" t="s">
        <v>1024</v>
      </c>
      <c r="B414" s="47" t="s">
        <v>1025</v>
      </c>
      <c r="C414" s="48" t="s">
        <v>1024</v>
      </c>
      <c r="D414" s="49" t="s">
        <v>1025</v>
      </c>
      <c r="E414" s="50" t="s">
        <v>1026</v>
      </c>
      <c r="F414" s="51" t="s">
        <v>425</v>
      </c>
      <c r="G414" s="52">
        <v>42</v>
      </c>
      <c r="H414" s="53">
        <v>0</v>
      </c>
      <c r="I414" s="53">
        <v>0</v>
      </c>
      <c r="J414" s="134">
        <v>0</v>
      </c>
      <c r="K414" s="53">
        <f t="shared" si="27"/>
        <v>0</v>
      </c>
      <c r="L414" s="53">
        <f t="shared" si="28"/>
        <v>0</v>
      </c>
      <c r="M414" s="53">
        <f t="shared" si="29"/>
        <v>0</v>
      </c>
      <c r="N414" s="53">
        <f t="shared" si="30"/>
        <v>0</v>
      </c>
      <c r="P414" s="123"/>
    </row>
    <row r="415" spans="1:16">
      <c r="A415" s="46" t="s">
        <v>1027</v>
      </c>
      <c r="B415" s="47" t="s">
        <v>1028</v>
      </c>
      <c r="C415" s="48" t="s">
        <v>1027</v>
      </c>
      <c r="D415" s="49" t="s">
        <v>1028</v>
      </c>
      <c r="E415" s="50" t="s">
        <v>1029</v>
      </c>
      <c r="F415" s="51" t="s">
        <v>425</v>
      </c>
      <c r="G415" s="52">
        <v>42</v>
      </c>
      <c r="H415" s="53">
        <v>0</v>
      </c>
      <c r="I415" s="53">
        <v>0</v>
      </c>
      <c r="J415" s="134">
        <v>0</v>
      </c>
      <c r="K415" s="53">
        <f t="shared" si="27"/>
        <v>0</v>
      </c>
      <c r="L415" s="53">
        <f t="shared" si="28"/>
        <v>0</v>
      </c>
      <c r="M415" s="53">
        <f t="shared" si="29"/>
        <v>0</v>
      </c>
      <c r="N415" s="53">
        <f t="shared" si="30"/>
        <v>0</v>
      </c>
      <c r="P415" s="123"/>
    </row>
    <row r="416" spans="1:16">
      <c r="A416" s="46" t="s">
        <v>1030</v>
      </c>
      <c r="B416" s="47" t="s">
        <v>1031</v>
      </c>
      <c r="C416" s="48" t="s">
        <v>1030</v>
      </c>
      <c r="D416" s="49" t="s">
        <v>1031</v>
      </c>
      <c r="E416" s="50" t="s">
        <v>1032</v>
      </c>
      <c r="F416" s="51" t="s">
        <v>425</v>
      </c>
      <c r="G416" s="52">
        <v>42</v>
      </c>
      <c r="H416" s="53">
        <v>0</v>
      </c>
      <c r="I416" s="53">
        <v>0</v>
      </c>
      <c r="J416" s="134">
        <v>0</v>
      </c>
      <c r="K416" s="53">
        <f t="shared" si="27"/>
        <v>0</v>
      </c>
      <c r="L416" s="53">
        <f t="shared" si="28"/>
        <v>0</v>
      </c>
      <c r="M416" s="53">
        <f t="shared" si="29"/>
        <v>0</v>
      </c>
      <c r="N416" s="53">
        <f t="shared" si="30"/>
        <v>0</v>
      </c>
      <c r="P416" s="123"/>
    </row>
    <row r="417" spans="1:16">
      <c r="A417" s="46" t="s">
        <v>1033</v>
      </c>
      <c r="B417" s="47" t="s">
        <v>1034</v>
      </c>
      <c r="C417" s="72" t="s">
        <v>1033</v>
      </c>
      <c r="D417" s="49" t="s">
        <v>1034</v>
      </c>
      <c r="E417" s="73" t="s">
        <v>1035</v>
      </c>
      <c r="F417" s="51" t="s">
        <v>425</v>
      </c>
      <c r="G417" s="52">
        <v>42</v>
      </c>
      <c r="H417" s="53">
        <v>0</v>
      </c>
      <c r="I417" s="53">
        <v>0</v>
      </c>
      <c r="J417" s="134">
        <v>0</v>
      </c>
      <c r="K417" s="53">
        <f t="shared" si="27"/>
        <v>0</v>
      </c>
      <c r="L417" s="53">
        <f t="shared" si="28"/>
        <v>0</v>
      </c>
      <c r="M417" s="53">
        <f t="shared" si="29"/>
        <v>0</v>
      </c>
      <c r="N417" s="53">
        <f t="shared" si="30"/>
        <v>0</v>
      </c>
      <c r="P417" s="123"/>
    </row>
    <row r="418" spans="1:16">
      <c r="A418" s="54" t="s">
        <v>1018</v>
      </c>
      <c r="B418" s="70" t="s">
        <v>1019</v>
      </c>
      <c r="C418" s="56" t="s">
        <v>67</v>
      </c>
      <c r="D418" s="57" t="s">
        <v>1036</v>
      </c>
      <c r="E418" s="71" t="s">
        <v>1037</v>
      </c>
      <c r="F418" s="59" t="s">
        <v>425</v>
      </c>
      <c r="G418" s="60">
        <v>42</v>
      </c>
      <c r="H418" s="61">
        <v>168.06</v>
      </c>
      <c r="I418" s="61">
        <v>163.22999999999999</v>
      </c>
      <c r="J418" s="135">
        <v>168.24</v>
      </c>
      <c r="K418" s="61">
        <f t="shared" si="27"/>
        <v>173.25000000000003</v>
      </c>
      <c r="L418" s="61">
        <f t="shared" si="28"/>
        <v>178.26000000000005</v>
      </c>
      <c r="M418" s="61">
        <f t="shared" si="29"/>
        <v>183.27000000000007</v>
      </c>
      <c r="N418" s="61">
        <f t="shared" si="30"/>
        <v>188.28000000000009</v>
      </c>
      <c r="P418" s="123"/>
    </row>
    <row r="419" spans="1:16">
      <c r="A419" s="54" t="s">
        <v>1021</v>
      </c>
      <c r="B419" s="70" t="s">
        <v>1022</v>
      </c>
      <c r="C419" s="56" t="s">
        <v>67</v>
      </c>
      <c r="D419" s="57" t="s">
        <v>1036</v>
      </c>
      <c r="E419" s="71" t="s">
        <v>1038</v>
      </c>
      <c r="F419" s="59" t="s">
        <v>425</v>
      </c>
      <c r="G419" s="60">
        <v>42</v>
      </c>
      <c r="H419" s="61">
        <v>190.9</v>
      </c>
      <c r="I419" s="61">
        <v>176.24</v>
      </c>
      <c r="J419" s="135">
        <v>164.16000000000003</v>
      </c>
      <c r="K419" s="61">
        <f t="shared" si="27"/>
        <v>152.08000000000004</v>
      </c>
      <c r="L419" s="61">
        <f t="shared" si="28"/>
        <v>140.00000000000006</v>
      </c>
      <c r="M419" s="61">
        <f t="shared" si="29"/>
        <v>127.92000000000007</v>
      </c>
      <c r="N419" s="61">
        <f t="shared" si="30"/>
        <v>115.84000000000009</v>
      </c>
      <c r="P419" s="123"/>
    </row>
    <row r="420" spans="1:16">
      <c r="A420" s="54" t="s">
        <v>1024</v>
      </c>
      <c r="B420" s="70" t="s">
        <v>1025</v>
      </c>
      <c r="C420" s="56" t="s">
        <v>67</v>
      </c>
      <c r="D420" s="57" t="s">
        <v>1036</v>
      </c>
      <c r="E420" s="71" t="s">
        <v>1039</v>
      </c>
      <c r="F420" s="59" t="s">
        <v>425</v>
      </c>
      <c r="G420" s="60">
        <v>42</v>
      </c>
      <c r="H420" s="61">
        <v>237.15</v>
      </c>
      <c r="I420" s="61">
        <v>243.57000000000002</v>
      </c>
      <c r="J420" s="135">
        <v>241.58</v>
      </c>
      <c r="K420" s="61">
        <f t="shared" si="27"/>
        <v>239.59</v>
      </c>
      <c r="L420" s="61">
        <f t="shared" si="28"/>
        <v>237.6</v>
      </c>
      <c r="M420" s="61">
        <f t="shared" si="29"/>
        <v>235.60999999999999</v>
      </c>
      <c r="N420" s="61">
        <f t="shared" si="30"/>
        <v>233.61999999999998</v>
      </c>
      <c r="P420" s="123"/>
    </row>
    <row r="421" spans="1:16">
      <c r="A421" s="54" t="s">
        <v>1027</v>
      </c>
      <c r="B421" s="70" t="s">
        <v>1028</v>
      </c>
      <c r="C421" s="56" t="s">
        <v>67</v>
      </c>
      <c r="D421" s="57" t="s">
        <v>1036</v>
      </c>
      <c r="E421" s="71" t="s">
        <v>1040</v>
      </c>
      <c r="F421" s="59" t="s">
        <v>425</v>
      </c>
      <c r="G421" s="60">
        <v>42</v>
      </c>
      <c r="H421" s="61">
        <v>243.94</v>
      </c>
      <c r="I421" s="61">
        <v>245.92000000000002</v>
      </c>
      <c r="J421" s="135">
        <v>239.54999999999998</v>
      </c>
      <c r="K421" s="61">
        <f t="shared" si="27"/>
        <v>233.17999999999995</v>
      </c>
      <c r="L421" s="61">
        <f t="shared" si="28"/>
        <v>226.80999999999992</v>
      </c>
      <c r="M421" s="61">
        <f t="shared" si="29"/>
        <v>220.43999999999988</v>
      </c>
      <c r="N421" s="61">
        <f t="shared" si="30"/>
        <v>214.06999999999985</v>
      </c>
      <c r="P421" s="123"/>
    </row>
    <row r="422" spans="1:16">
      <c r="A422" s="54" t="s">
        <v>1030</v>
      </c>
      <c r="B422" s="70" t="s">
        <v>1031</v>
      </c>
      <c r="C422" s="56" t="s">
        <v>67</v>
      </c>
      <c r="D422" s="57" t="s">
        <v>1036</v>
      </c>
      <c r="E422" s="71" t="s">
        <v>1041</v>
      </c>
      <c r="F422" s="59" t="s">
        <v>425</v>
      </c>
      <c r="G422" s="60">
        <v>42</v>
      </c>
      <c r="H422" s="61">
        <v>270.45</v>
      </c>
      <c r="I422" s="61">
        <v>247</v>
      </c>
      <c r="J422" s="135">
        <v>252.1</v>
      </c>
      <c r="K422" s="61">
        <f t="shared" si="27"/>
        <v>257.2</v>
      </c>
      <c r="L422" s="61">
        <f t="shared" si="28"/>
        <v>262.29999999999995</v>
      </c>
      <c r="M422" s="61">
        <f t="shared" si="29"/>
        <v>267.39999999999998</v>
      </c>
      <c r="N422" s="61">
        <f t="shared" si="30"/>
        <v>272.5</v>
      </c>
      <c r="P422" s="123"/>
    </row>
    <row r="423" spans="1:16">
      <c r="A423" s="54" t="s">
        <v>1033</v>
      </c>
      <c r="B423" s="70" t="s">
        <v>1034</v>
      </c>
      <c r="C423" s="56" t="s">
        <v>67</v>
      </c>
      <c r="D423" s="57" t="s">
        <v>1036</v>
      </c>
      <c r="E423" s="71" t="s">
        <v>1042</v>
      </c>
      <c r="F423" s="59" t="s">
        <v>425</v>
      </c>
      <c r="G423" s="60">
        <v>42</v>
      </c>
      <c r="H423" s="61">
        <v>835.35</v>
      </c>
      <c r="I423" s="61">
        <v>810.14999999999986</v>
      </c>
      <c r="J423" s="135">
        <v>759.07</v>
      </c>
      <c r="K423" s="61">
        <f t="shared" si="27"/>
        <v>707.99000000000024</v>
      </c>
      <c r="L423" s="61">
        <f t="shared" si="28"/>
        <v>656.91000000000042</v>
      </c>
      <c r="M423" s="61">
        <f t="shared" si="29"/>
        <v>605.83000000000061</v>
      </c>
      <c r="N423" s="61">
        <f t="shared" si="30"/>
        <v>554.7500000000008</v>
      </c>
      <c r="P423" s="123"/>
    </row>
    <row r="424" spans="1:16">
      <c r="A424" s="62" t="s">
        <v>67</v>
      </c>
      <c r="B424" s="63" t="s">
        <v>1043</v>
      </c>
      <c r="C424" s="64" t="s">
        <v>67</v>
      </c>
      <c r="D424" s="65" t="s">
        <v>1036</v>
      </c>
      <c r="E424" s="66" t="s">
        <v>1044</v>
      </c>
      <c r="F424" s="67" t="s">
        <v>425</v>
      </c>
      <c r="G424" s="68">
        <v>42</v>
      </c>
      <c r="H424" s="69">
        <v>0</v>
      </c>
      <c r="I424" s="69">
        <v>0</v>
      </c>
      <c r="J424" s="136">
        <v>0</v>
      </c>
      <c r="K424" s="69">
        <f t="shared" si="27"/>
        <v>0</v>
      </c>
      <c r="L424" s="69">
        <f t="shared" si="28"/>
        <v>0</v>
      </c>
      <c r="M424" s="69">
        <f t="shared" si="29"/>
        <v>0</v>
      </c>
      <c r="N424" s="69">
        <f t="shared" si="30"/>
        <v>0</v>
      </c>
      <c r="P424" s="123"/>
    </row>
    <row r="425" spans="1:16">
      <c r="A425" s="46" t="s">
        <v>1045</v>
      </c>
      <c r="B425" s="47" t="s">
        <v>1046</v>
      </c>
      <c r="C425" s="48" t="s">
        <v>1045</v>
      </c>
      <c r="D425" s="49" t="s">
        <v>1046</v>
      </c>
      <c r="E425" s="50" t="s">
        <v>1047</v>
      </c>
      <c r="F425" s="51" t="s">
        <v>372</v>
      </c>
      <c r="G425" s="52">
        <v>46</v>
      </c>
      <c r="H425" s="53">
        <v>0</v>
      </c>
      <c r="I425" s="53">
        <v>0</v>
      </c>
      <c r="J425" s="134">
        <v>0</v>
      </c>
      <c r="K425" s="53">
        <f t="shared" si="27"/>
        <v>0</v>
      </c>
      <c r="L425" s="53">
        <f t="shared" si="28"/>
        <v>0</v>
      </c>
      <c r="M425" s="53">
        <f t="shared" si="29"/>
        <v>0</v>
      </c>
      <c r="N425" s="53">
        <f t="shared" si="30"/>
        <v>0</v>
      </c>
      <c r="P425" s="123"/>
    </row>
    <row r="426" spans="1:16">
      <c r="A426" s="46" t="s">
        <v>1048</v>
      </c>
      <c r="B426" s="47" t="s">
        <v>1049</v>
      </c>
      <c r="C426" s="48" t="s">
        <v>1048</v>
      </c>
      <c r="D426" s="49" t="s">
        <v>1049</v>
      </c>
      <c r="E426" s="50" t="s">
        <v>1050</v>
      </c>
      <c r="F426" s="51" t="s">
        <v>372</v>
      </c>
      <c r="G426" s="52">
        <v>46</v>
      </c>
      <c r="H426" s="53">
        <v>0</v>
      </c>
      <c r="I426" s="53">
        <v>0</v>
      </c>
      <c r="J426" s="134">
        <v>0</v>
      </c>
      <c r="K426" s="53">
        <f t="shared" si="27"/>
        <v>0</v>
      </c>
      <c r="L426" s="53">
        <f t="shared" si="28"/>
        <v>0</v>
      </c>
      <c r="M426" s="53">
        <f t="shared" si="29"/>
        <v>0</v>
      </c>
      <c r="N426" s="53">
        <f t="shared" si="30"/>
        <v>0</v>
      </c>
      <c r="P426" s="123"/>
    </row>
    <row r="427" spans="1:16">
      <c r="A427" s="46" t="s">
        <v>1051</v>
      </c>
      <c r="B427" s="47" t="s">
        <v>1052</v>
      </c>
      <c r="C427" s="48" t="s">
        <v>1051</v>
      </c>
      <c r="D427" s="49" t="s">
        <v>1052</v>
      </c>
      <c r="E427" s="50" t="s">
        <v>1053</v>
      </c>
      <c r="F427" s="51" t="s">
        <v>372</v>
      </c>
      <c r="G427" s="106">
        <v>46</v>
      </c>
      <c r="H427" s="53">
        <v>0</v>
      </c>
      <c r="I427" s="53">
        <v>0</v>
      </c>
      <c r="J427" s="134">
        <v>0</v>
      </c>
      <c r="K427" s="53">
        <f t="shared" si="27"/>
        <v>0</v>
      </c>
      <c r="L427" s="53">
        <f t="shared" si="28"/>
        <v>0</v>
      </c>
      <c r="M427" s="53">
        <f t="shared" si="29"/>
        <v>0</v>
      </c>
      <c r="N427" s="53">
        <f t="shared" si="30"/>
        <v>0</v>
      </c>
      <c r="P427" s="123"/>
    </row>
    <row r="428" spans="1:16">
      <c r="A428" s="46" t="s">
        <v>1054</v>
      </c>
      <c r="B428" s="47" t="s">
        <v>1055</v>
      </c>
      <c r="C428" s="48" t="s">
        <v>1054</v>
      </c>
      <c r="D428" s="49" t="s">
        <v>1055</v>
      </c>
      <c r="E428" s="50" t="s">
        <v>1056</v>
      </c>
      <c r="F428" s="51" t="s">
        <v>372</v>
      </c>
      <c r="G428" s="106">
        <v>46</v>
      </c>
      <c r="H428" s="53">
        <v>133.44999999999999</v>
      </c>
      <c r="I428" s="53">
        <v>128.15</v>
      </c>
      <c r="J428" s="134">
        <v>123.05</v>
      </c>
      <c r="K428" s="53">
        <f t="shared" si="27"/>
        <v>117.94999999999999</v>
      </c>
      <c r="L428" s="53">
        <f t="shared" si="28"/>
        <v>112.84999999999998</v>
      </c>
      <c r="M428" s="53">
        <f t="shared" si="29"/>
        <v>107.74999999999997</v>
      </c>
      <c r="N428" s="53">
        <f t="shared" si="30"/>
        <v>102.64999999999996</v>
      </c>
      <c r="P428" s="123"/>
    </row>
    <row r="429" spans="1:16">
      <c r="A429" s="46" t="s">
        <v>1057</v>
      </c>
      <c r="B429" s="47" t="s">
        <v>1058</v>
      </c>
      <c r="C429" s="48" t="s">
        <v>1057</v>
      </c>
      <c r="D429" s="49" t="s">
        <v>1058</v>
      </c>
      <c r="E429" s="50" t="s">
        <v>1059</v>
      </c>
      <c r="F429" s="51" t="s">
        <v>372</v>
      </c>
      <c r="G429" s="106">
        <v>46</v>
      </c>
      <c r="H429" s="53">
        <v>0</v>
      </c>
      <c r="I429" s="53">
        <v>0</v>
      </c>
      <c r="J429" s="134">
        <v>0</v>
      </c>
      <c r="K429" s="53">
        <f t="shared" si="27"/>
        <v>0</v>
      </c>
      <c r="L429" s="53">
        <f t="shared" si="28"/>
        <v>0</v>
      </c>
      <c r="M429" s="53">
        <f t="shared" si="29"/>
        <v>0</v>
      </c>
      <c r="N429" s="53">
        <f t="shared" si="30"/>
        <v>0</v>
      </c>
      <c r="P429" s="123"/>
    </row>
    <row r="430" spans="1:16">
      <c r="A430" s="46" t="s">
        <v>1060</v>
      </c>
      <c r="B430" s="47" t="s">
        <v>1061</v>
      </c>
      <c r="C430" s="48" t="s">
        <v>1060</v>
      </c>
      <c r="D430" s="49" t="s">
        <v>1061</v>
      </c>
      <c r="E430" s="50" t="s">
        <v>1062</v>
      </c>
      <c r="F430" s="51" t="s">
        <v>372</v>
      </c>
      <c r="G430" s="106">
        <v>46</v>
      </c>
      <c r="H430" s="53">
        <v>33</v>
      </c>
      <c r="I430" s="53">
        <v>49</v>
      </c>
      <c r="J430" s="134">
        <v>57</v>
      </c>
      <c r="K430" s="53">
        <f t="shared" si="27"/>
        <v>65</v>
      </c>
      <c r="L430" s="53">
        <f t="shared" si="28"/>
        <v>73</v>
      </c>
      <c r="M430" s="53">
        <f t="shared" si="29"/>
        <v>81</v>
      </c>
      <c r="N430" s="53">
        <f t="shared" si="30"/>
        <v>89</v>
      </c>
      <c r="P430" s="123"/>
    </row>
    <row r="431" spans="1:16">
      <c r="A431" s="46" t="s">
        <v>1063</v>
      </c>
      <c r="B431" s="47" t="s">
        <v>1064</v>
      </c>
      <c r="C431" s="48" t="s">
        <v>1063</v>
      </c>
      <c r="D431" s="49" t="s">
        <v>1064</v>
      </c>
      <c r="E431" s="50" t="s">
        <v>1065</v>
      </c>
      <c r="F431" s="51" t="s">
        <v>372</v>
      </c>
      <c r="G431" s="106">
        <v>46</v>
      </c>
      <c r="H431" s="53">
        <v>0</v>
      </c>
      <c r="I431" s="53">
        <v>0</v>
      </c>
      <c r="J431" s="134">
        <v>0</v>
      </c>
      <c r="K431" s="53">
        <f t="shared" si="27"/>
        <v>0</v>
      </c>
      <c r="L431" s="53">
        <f t="shared" si="28"/>
        <v>0</v>
      </c>
      <c r="M431" s="53">
        <f t="shared" si="29"/>
        <v>0</v>
      </c>
      <c r="N431" s="53">
        <f t="shared" si="30"/>
        <v>0</v>
      </c>
      <c r="P431" s="123"/>
    </row>
    <row r="432" spans="1:16">
      <c r="A432" s="46" t="s">
        <v>1066</v>
      </c>
      <c r="B432" s="47" t="s">
        <v>1067</v>
      </c>
      <c r="C432" s="48" t="s">
        <v>1066</v>
      </c>
      <c r="D432" s="49" t="s">
        <v>1067</v>
      </c>
      <c r="E432" s="50" t="s">
        <v>1068</v>
      </c>
      <c r="F432" s="51" t="s">
        <v>372</v>
      </c>
      <c r="G432" s="106">
        <v>46</v>
      </c>
      <c r="H432" s="53">
        <v>0</v>
      </c>
      <c r="I432" s="53">
        <v>0</v>
      </c>
      <c r="J432" s="134">
        <v>0</v>
      </c>
      <c r="K432" s="53">
        <f t="shared" si="27"/>
        <v>0</v>
      </c>
      <c r="L432" s="53">
        <f t="shared" si="28"/>
        <v>0</v>
      </c>
      <c r="M432" s="53">
        <f t="shared" si="29"/>
        <v>0</v>
      </c>
      <c r="N432" s="53">
        <f t="shared" si="30"/>
        <v>0</v>
      </c>
      <c r="P432" s="123"/>
    </row>
    <row r="433" spans="1:16">
      <c r="A433" s="46" t="s">
        <v>1069</v>
      </c>
      <c r="B433" s="47" t="s">
        <v>372</v>
      </c>
      <c r="C433" s="48" t="s">
        <v>1069</v>
      </c>
      <c r="D433" s="49" t="s">
        <v>372</v>
      </c>
      <c r="E433" s="50" t="s">
        <v>1070</v>
      </c>
      <c r="F433" s="51" t="s">
        <v>372</v>
      </c>
      <c r="G433" s="106">
        <v>46</v>
      </c>
      <c r="H433" s="53">
        <v>0</v>
      </c>
      <c r="I433" s="53">
        <v>0</v>
      </c>
      <c r="J433" s="134">
        <v>0</v>
      </c>
      <c r="K433" s="53">
        <f t="shared" si="27"/>
        <v>0</v>
      </c>
      <c r="L433" s="53">
        <f t="shared" si="28"/>
        <v>0</v>
      </c>
      <c r="M433" s="53">
        <f t="shared" si="29"/>
        <v>0</v>
      </c>
      <c r="N433" s="53">
        <f t="shared" si="30"/>
        <v>0</v>
      </c>
      <c r="P433" s="123"/>
    </row>
    <row r="434" spans="1:16">
      <c r="A434" s="54" t="s">
        <v>1045</v>
      </c>
      <c r="B434" s="55" t="s">
        <v>1046</v>
      </c>
      <c r="C434" s="108" t="s">
        <v>1071</v>
      </c>
      <c r="D434" s="109" t="s">
        <v>1072</v>
      </c>
      <c r="E434" s="110" t="s">
        <v>1073</v>
      </c>
      <c r="F434" s="59" t="s">
        <v>372</v>
      </c>
      <c r="G434" s="111">
        <v>46</v>
      </c>
      <c r="H434" s="61">
        <v>0</v>
      </c>
      <c r="I434" s="61">
        <v>0</v>
      </c>
      <c r="J434" s="135">
        <v>0</v>
      </c>
      <c r="K434" s="61">
        <f t="shared" si="27"/>
        <v>0</v>
      </c>
      <c r="L434" s="61">
        <f t="shared" si="28"/>
        <v>0</v>
      </c>
      <c r="M434" s="61">
        <f t="shared" si="29"/>
        <v>0</v>
      </c>
      <c r="N434" s="61">
        <f t="shared" si="30"/>
        <v>0</v>
      </c>
      <c r="P434" s="123"/>
    </row>
    <row r="435" spans="1:16">
      <c r="A435" s="54" t="s">
        <v>1051</v>
      </c>
      <c r="B435" s="55" t="s">
        <v>1052</v>
      </c>
      <c r="C435" s="108" t="s">
        <v>1071</v>
      </c>
      <c r="D435" s="109" t="s">
        <v>1072</v>
      </c>
      <c r="E435" s="110" t="s">
        <v>1074</v>
      </c>
      <c r="F435" s="59" t="s">
        <v>372</v>
      </c>
      <c r="G435" s="111">
        <v>46</v>
      </c>
      <c r="H435" s="61">
        <v>0</v>
      </c>
      <c r="I435" s="61">
        <v>0</v>
      </c>
      <c r="J435" s="135">
        <v>0</v>
      </c>
      <c r="K435" s="61">
        <f t="shared" si="27"/>
        <v>0</v>
      </c>
      <c r="L435" s="61">
        <f t="shared" si="28"/>
        <v>0</v>
      </c>
      <c r="M435" s="61">
        <f t="shared" si="29"/>
        <v>0</v>
      </c>
      <c r="N435" s="61">
        <f t="shared" si="30"/>
        <v>0</v>
      </c>
      <c r="P435" s="123"/>
    </row>
    <row r="436" spans="1:16">
      <c r="A436" s="54" t="s">
        <v>1057</v>
      </c>
      <c r="B436" s="55" t="s">
        <v>1058</v>
      </c>
      <c r="C436" s="108" t="s">
        <v>1071</v>
      </c>
      <c r="D436" s="109" t="s">
        <v>1072</v>
      </c>
      <c r="E436" s="110" t="s">
        <v>1075</v>
      </c>
      <c r="F436" s="59" t="s">
        <v>372</v>
      </c>
      <c r="G436" s="111">
        <v>46</v>
      </c>
      <c r="H436" s="61">
        <v>0</v>
      </c>
      <c r="I436" s="61">
        <v>0</v>
      </c>
      <c r="J436" s="135">
        <v>0</v>
      </c>
      <c r="K436" s="61">
        <f t="shared" si="27"/>
        <v>0</v>
      </c>
      <c r="L436" s="61">
        <f t="shared" si="28"/>
        <v>0</v>
      </c>
      <c r="M436" s="61">
        <f t="shared" si="29"/>
        <v>0</v>
      </c>
      <c r="N436" s="61">
        <f t="shared" si="30"/>
        <v>0</v>
      </c>
      <c r="P436" s="123"/>
    </row>
    <row r="437" spans="1:16">
      <c r="A437" s="54" t="s">
        <v>1063</v>
      </c>
      <c r="B437" s="55" t="s">
        <v>1064</v>
      </c>
      <c r="C437" s="108" t="s">
        <v>1071</v>
      </c>
      <c r="D437" s="109" t="s">
        <v>1072</v>
      </c>
      <c r="E437" s="110" t="s">
        <v>1076</v>
      </c>
      <c r="F437" s="59" t="s">
        <v>372</v>
      </c>
      <c r="G437" s="60">
        <v>46</v>
      </c>
      <c r="H437" s="61">
        <v>0</v>
      </c>
      <c r="I437" s="61">
        <v>0</v>
      </c>
      <c r="J437" s="135">
        <v>0</v>
      </c>
      <c r="K437" s="61">
        <f t="shared" si="27"/>
        <v>0</v>
      </c>
      <c r="L437" s="61">
        <f t="shared" si="28"/>
        <v>0</v>
      </c>
      <c r="M437" s="61">
        <f t="shared" si="29"/>
        <v>0</v>
      </c>
      <c r="N437" s="61">
        <f t="shared" si="30"/>
        <v>0</v>
      </c>
      <c r="P437" s="123"/>
    </row>
    <row r="438" spans="1:16">
      <c r="A438" s="74" t="s">
        <v>1071</v>
      </c>
      <c r="B438" s="75" t="s">
        <v>1077</v>
      </c>
      <c r="C438" s="108" t="s">
        <v>1071</v>
      </c>
      <c r="D438" s="109" t="s">
        <v>1072</v>
      </c>
      <c r="E438" s="78" t="s">
        <v>1078</v>
      </c>
      <c r="F438" s="79" t="s">
        <v>372</v>
      </c>
      <c r="G438" s="115">
        <v>46</v>
      </c>
      <c r="H438" s="81">
        <v>0</v>
      </c>
      <c r="I438" s="81">
        <v>0</v>
      </c>
      <c r="J438" s="137">
        <v>0</v>
      </c>
      <c r="K438" s="81">
        <f t="shared" si="27"/>
        <v>0</v>
      </c>
      <c r="L438" s="81">
        <f t="shared" si="28"/>
        <v>0</v>
      </c>
      <c r="M438" s="81">
        <f t="shared" si="29"/>
        <v>0</v>
      </c>
      <c r="N438" s="81">
        <f t="shared" si="30"/>
        <v>0</v>
      </c>
      <c r="P438" s="123"/>
    </row>
    <row r="439" spans="1:16">
      <c r="A439" s="54" t="s">
        <v>1045</v>
      </c>
      <c r="B439" s="55" t="s">
        <v>1046</v>
      </c>
      <c r="C439" s="82" t="s">
        <v>1079</v>
      </c>
      <c r="D439" s="109" t="s">
        <v>1080</v>
      </c>
      <c r="E439" s="110" t="s">
        <v>1460</v>
      </c>
      <c r="F439" s="59" t="s">
        <v>372</v>
      </c>
      <c r="G439" s="111">
        <v>46</v>
      </c>
      <c r="H439" s="61">
        <v>78.72999999999999</v>
      </c>
      <c r="I439" s="61">
        <v>82.55</v>
      </c>
      <c r="J439" s="135">
        <v>145.05000000000001</v>
      </c>
      <c r="K439" s="61">
        <f t="shared" si="27"/>
        <v>207.55</v>
      </c>
      <c r="L439" s="61">
        <f t="shared" si="28"/>
        <v>270.05</v>
      </c>
      <c r="M439" s="61">
        <f t="shared" si="29"/>
        <v>332.55</v>
      </c>
      <c r="N439" s="61">
        <f t="shared" si="30"/>
        <v>395.05</v>
      </c>
      <c r="P439" s="123"/>
    </row>
    <row r="440" spans="1:16">
      <c r="A440" s="54" t="s">
        <v>1051</v>
      </c>
      <c r="B440" s="55" t="s">
        <v>1052</v>
      </c>
      <c r="C440" s="82" t="s">
        <v>1079</v>
      </c>
      <c r="D440" s="109" t="s">
        <v>1080</v>
      </c>
      <c r="E440" s="110" t="s">
        <v>1461</v>
      </c>
      <c r="F440" s="59" t="s">
        <v>372</v>
      </c>
      <c r="G440" s="111">
        <v>46</v>
      </c>
      <c r="H440" s="61">
        <v>107.78999999999999</v>
      </c>
      <c r="I440" s="61">
        <v>95.06</v>
      </c>
      <c r="J440" s="135">
        <v>98.35</v>
      </c>
      <c r="K440" s="61">
        <f t="shared" si="27"/>
        <v>101.63999999999999</v>
      </c>
      <c r="L440" s="61">
        <f t="shared" si="28"/>
        <v>104.92999999999998</v>
      </c>
      <c r="M440" s="61">
        <f t="shared" si="29"/>
        <v>108.21999999999997</v>
      </c>
      <c r="N440" s="61">
        <f t="shared" si="30"/>
        <v>111.50999999999996</v>
      </c>
      <c r="P440" s="123"/>
    </row>
    <row r="441" spans="1:16">
      <c r="A441" s="54" t="s">
        <v>1057</v>
      </c>
      <c r="B441" s="55" t="s">
        <v>1058</v>
      </c>
      <c r="C441" s="82" t="s">
        <v>1079</v>
      </c>
      <c r="D441" s="109" t="s">
        <v>1080</v>
      </c>
      <c r="E441" s="110" t="s">
        <v>1462</v>
      </c>
      <c r="F441" s="59" t="s">
        <v>372</v>
      </c>
      <c r="G441" s="60">
        <v>46</v>
      </c>
      <c r="H441" s="61">
        <v>188.05</v>
      </c>
      <c r="I441" s="61">
        <v>174.4</v>
      </c>
      <c r="J441" s="135">
        <v>124.45</v>
      </c>
      <c r="K441" s="61">
        <f t="shared" si="27"/>
        <v>74.5</v>
      </c>
      <c r="L441" s="61">
        <f t="shared" si="28"/>
        <v>24.549999999999997</v>
      </c>
      <c r="M441" s="61">
        <v>0</v>
      </c>
      <c r="N441" s="61">
        <v>0</v>
      </c>
      <c r="P441" s="123"/>
    </row>
    <row r="442" spans="1:16">
      <c r="A442" s="54" t="s">
        <v>1063</v>
      </c>
      <c r="B442" s="55" t="s">
        <v>1064</v>
      </c>
      <c r="C442" s="82" t="s">
        <v>1079</v>
      </c>
      <c r="D442" s="109" t="s">
        <v>1080</v>
      </c>
      <c r="E442" s="110" t="s">
        <v>1463</v>
      </c>
      <c r="F442" s="59" t="s">
        <v>372</v>
      </c>
      <c r="G442" s="60">
        <v>46</v>
      </c>
      <c r="H442" s="61">
        <v>150.44</v>
      </c>
      <c r="I442" s="61">
        <v>149.55000000000001</v>
      </c>
      <c r="J442" s="135">
        <v>142.6</v>
      </c>
      <c r="K442" s="61">
        <f t="shared" si="27"/>
        <v>135.64999999999998</v>
      </c>
      <c r="L442" s="61">
        <f t="shared" si="28"/>
        <v>128.69999999999996</v>
      </c>
      <c r="M442" s="61">
        <f t="shared" si="29"/>
        <v>121.74999999999994</v>
      </c>
      <c r="N442" s="61">
        <f t="shared" si="30"/>
        <v>114.79999999999993</v>
      </c>
      <c r="P442" s="123"/>
    </row>
    <row r="443" spans="1:16">
      <c r="A443" s="54" t="s">
        <v>1069</v>
      </c>
      <c r="B443" s="55" t="s">
        <v>372</v>
      </c>
      <c r="C443" s="82" t="s">
        <v>1079</v>
      </c>
      <c r="D443" s="83" t="s">
        <v>1080</v>
      </c>
      <c r="E443" s="84" t="s">
        <v>1464</v>
      </c>
      <c r="F443" s="59" t="s">
        <v>372</v>
      </c>
      <c r="G443" s="60">
        <v>46</v>
      </c>
      <c r="H443" s="61">
        <v>27</v>
      </c>
      <c r="I443" s="61">
        <v>32.15</v>
      </c>
      <c r="J443" s="135">
        <v>25</v>
      </c>
      <c r="K443" s="61">
        <f t="shared" si="27"/>
        <v>17.850000000000001</v>
      </c>
      <c r="L443" s="61">
        <f t="shared" si="28"/>
        <v>10.700000000000003</v>
      </c>
      <c r="M443" s="61">
        <f t="shared" si="29"/>
        <v>3.5500000000000043</v>
      </c>
      <c r="N443" s="61">
        <v>0</v>
      </c>
      <c r="P443" s="123"/>
    </row>
    <row r="444" spans="1:16">
      <c r="A444" s="85" t="s">
        <v>1079</v>
      </c>
      <c r="B444" s="75" t="s">
        <v>1081</v>
      </c>
      <c r="C444" s="82" t="s">
        <v>1079</v>
      </c>
      <c r="D444" s="109" t="s">
        <v>1080</v>
      </c>
      <c r="E444" s="110" t="s">
        <v>1465</v>
      </c>
      <c r="F444" s="79" t="s">
        <v>372</v>
      </c>
      <c r="G444" s="80">
        <v>46</v>
      </c>
      <c r="H444" s="81">
        <v>0</v>
      </c>
      <c r="I444" s="81">
        <v>0</v>
      </c>
      <c r="J444" s="137">
        <v>0</v>
      </c>
      <c r="K444" s="81">
        <f t="shared" si="27"/>
        <v>0</v>
      </c>
      <c r="L444" s="81">
        <f t="shared" si="28"/>
        <v>0</v>
      </c>
      <c r="M444" s="81">
        <f t="shared" si="29"/>
        <v>0</v>
      </c>
      <c r="N444" s="81">
        <f t="shared" si="30"/>
        <v>0</v>
      </c>
      <c r="P444" s="123"/>
    </row>
    <row r="445" spans="1:16">
      <c r="A445" s="54" t="s">
        <v>1048</v>
      </c>
      <c r="B445" s="55" t="s">
        <v>1049</v>
      </c>
      <c r="C445" s="108" t="s">
        <v>1082</v>
      </c>
      <c r="D445" s="109" t="s">
        <v>1083</v>
      </c>
      <c r="E445" s="110" t="s">
        <v>1084</v>
      </c>
      <c r="F445" s="59" t="s">
        <v>372</v>
      </c>
      <c r="G445" s="60">
        <v>46</v>
      </c>
      <c r="H445" s="61">
        <v>175.18</v>
      </c>
      <c r="I445" s="61">
        <v>157.19999999999999</v>
      </c>
      <c r="J445" s="135">
        <v>115.91999999999999</v>
      </c>
      <c r="K445" s="61">
        <f t="shared" si="27"/>
        <v>74.639999999999986</v>
      </c>
      <c r="L445" s="61">
        <f t="shared" si="28"/>
        <v>33.359999999999985</v>
      </c>
      <c r="M445" s="61">
        <v>0</v>
      </c>
      <c r="N445" s="61">
        <v>0</v>
      </c>
      <c r="P445" s="123"/>
    </row>
    <row r="446" spans="1:16">
      <c r="A446" s="54" t="s">
        <v>1066</v>
      </c>
      <c r="B446" s="55" t="s">
        <v>1067</v>
      </c>
      <c r="C446" s="108" t="s">
        <v>1082</v>
      </c>
      <c r="D446" s="109" t="s">
        <v>1083</v>
      </c>
      <c r="E446" s="110" t="s">
        <v>1085</v>
      </c>
      <c r="F446" s="59" t="s">
        <v>372</v>
      </c>
      <c r="G446" s="60">
        <v>46</v>
      </c>
      <c r="H446" s="61">
        <v>109.5</v>
      </c>
      <c r="I446" s="61">
        <v>97.9</v>
      </c>
      <c r="J446" s="135">
        <v>103</v>
      </c>
      <c r="K446" s="61">
        <f t="shared" si="27"/>
        <v>108.1</v>
      </c>
      <c r="L446" s="61">
        <f t="shared" si="28"/>
        <v>113.19999999999999</v>
      </c>
      <c r="M446" s="61">
        <f t="shared" si="29"/>
        <v>118.29999999999998</v>
      </c>
      <c r="N446" s="61">
        <f t="shared" si="30"/>
        <v>123.39999999999998</v>
      </c>
      <c r="P446" s="123"/>
    </row>
    <row r="447" spans="1:16">
      <c r="A447" s="62" t="s">
        <v>1082</v>
      </c>
      <c r="B447" s="63" t="s">
        <v>1083</v>
      </c>
      <c r="C447" s="108" t="s">
        <v>1082</v>
      </c>
      <c r="D447" s="109" t="s">
        <v>1083</v>
      </c>
      <c r="E447" s="66" t="s">
        <v>1086</v>
      </c>
      <c r="F447" s="67" t="s">
        <v>372</v>
      </c>
      <c r="G447" s="68">
        <v>46</v>
      </c>
      <c r="H447" s="69">
        <v>0</v>
      </c>
      <c r="I447" s="69">
        <v>0</v>
      </c>
      <c r="J447" s="136">
        <v>0</v>
      </c>
      <c r="K447" s="69">
        <f t="shared" si="27"/>
        <v>0</v>
      </c>
      <c r="L447" s="69">
        <f t="shared" si="28"/>
        <v>0</v>
      </c>
      <c r="M447" s="69">
        <f t="shared" si="29"/>
        <v>0</v>
      </c>
      <c r="N447" s="69">
        <f t="shared" si="30"/>
        <v>0</v>
      </c>
      <c r="P447" s="123"/>
    </row>
    <row r="448" spans="1:16">
      <c r="A448" s="46" t="s">
        <v>1087</v>
      </c>
      <c r="B448" s="47" t="s">
        <v>1088</v>
      </c>
      <c r="C448" s="48" t="s">
        <v>1087</v>
      </c>
      <c r="D448" s="49" t="s">
        <v>1088</v>
      </c>
      <c r="E448" s="50" t="s">
        <v>1089</v>
      </c>
      <c r="F448" s="51" t="s">
        <v>372</v>
      </c>
      <c r="G448" s="52">
        <v>47</v>
      </c>
      <c r="H448" s="53">
        <v>0</v>
      </c>
      <c r="I448" s="53">
        <v>0</v>
      </c>
      <c r="J448" s="134">
        <v>0</v>
      </c>
      <c r="K448" s="53">
        <f t="shared" si="27"/>
        <v>0</v>
      </c>
      <c r="L448" s="53">
        <f t="shared" si="28"/>
        <v>0</v>
      </c>
      <c r="M448" s="53">
        <f t="shared" si="29"/>
        <v>0</v>
      </c>
      <c r="N448" s="53">
        <f t="shared" si="30"/>
        <v>0</v>
      </c>
      <c r="P448" s="123"/>
    </row>
    <row r="449" spans="1:16">
      <c r="A449" s="46" t="s">
        <v>1090</v>
      </c>
      <c r="B449" s="47" t="s">
        <v>1091</v>
      </c>
      <c r="C449" s="48" t="s">
        <v>1090</v>
      </c>
      <c r="D449" s="49" t="s">
        <v>1091</v>
      </c>
      <c r="E449" s="50" t="s">
        <v>1092</v>
      </c>
      <c r="F449" s="51" t="s">
        <v>372</v>
      </c>
      <c r="G449" s="52">
        <v>47</v>
      </c>
      <c r="H449" s="53">
        <v>0</v>
      </c>
      <c r="I449" s="53">
        <v>0</v>
      </c>
      <c r="J449" s="134">
        <v>0</v>
      </c>
      <c r="K449" s="53">
        <f t="shared" si="27"/>
        <v>0</v>
      </c>
      <c r="L449" s="53">
        <f t="shared" si="28"/>
        <v>0</v>
      </c>
      <c r="M449" s="53">
        <f t="shared" si="29"/>
        <v>0</v>
      </c>
      <c r="N449" s="53">
        <f t="shared" si="30"/>
        <v>0</v>
      </c>
      <c r="P449" s="123"/>
    </row>
    <row r="450" spans="1:16">
      <c r="A450" s="46" t="s">
        <v>1093</v>
      </c>
      <c r="B450" s="47" t="s">
        <v>1094</v>
      </c>
      <c r="C450" s="48" t="s">
        <v>1093</v>
      </c>
      <c r="D450" s="49" t="s">
        <v>1094</v>
      </c>
      <c r="E450" s="50" t="s">
        <v>1095</v>
      </c>
      <c r="F450" s="51" t="s">
        <v>372</v>
      </c>
      <c r="G450" s="52">
        <v>47</v>
      </c>
      <c r="H450" s="53">
        <v>560.66999999999996</v>
      </c>
      <c r="I450" s="53">
        <v>549.18999999999994</v>
      </c>
      <c r="J450" s="134">
        <v>537.70999999999992</v>
      </c>
      <c r="K450" s="53">
        <f t="shared" si="27"/>
        <v>526.2299999999999</v>
      </c>
      <c r="L450" s="53">
        <f t="shared" si="28"/>
        <v>514.74999999999989</v>
      </c>
      <c r="M450" s="53">
        <f t="shared" si="29"/>
        <v>503.26999999999987</v>
      </c>
      <c r="N450" s="53">
        <f t="shared" si="30"/>
        <v>491.78999999999985</v>
      </c>
      <c r="P450" s="123"/>
    </row>
    <row r="451" spans="1:16">
      <c r="A451" s="46" t="s">
        <v>1096</v>
      </c>
      <c r="B451" s="47" t="s">
        <v>1097</v>
      </c>
      <c r="C451" s="48" t="s">
        <v>1096</v>
      </c>
      <c r="D451" s="49" t="s">
        <v>1097</v>
      </c>
      <c r="E451" s="50" t="s">
        <v>1098</v>
      </c>
      <c r="F451" s="51" t="s">
        <v>372</v>
      </c>
      <c r="G451" s="52">
        <v>47</v>
      </c>
      <c r="H451" s="53">
        <v>0</v>
      </c>
      <c r="I451" s="53">
        <v>0</v>
      </c>
      <c r="J451" s="134">
        <v>0</v>
      </c>
      <c r="K451" s="53">
        <f t="shared" si="27"/>
        <v>0</v>
      </c>
      <c r="L451" s="53">
        <f t="shared" si="28"/>
        <v>0</v>
      </c>
      <c r="M451" s="53">
        <f t="shared" si="29"/>
        <v>0</v>
      </c>
      <c r="N451" s="53">
        <f t="shared" si="30"/>
        <v>0</v>
      </c>
      <c r="P451" s="123"/>
    </row>
    <row r="452" spans="1:16">
      <c r="A452" s="86" t="s">
        <v>1087</v>
      </c>
      <c r="B452" s="87" t="s">
        <v>1088</v>
      </c>
      <c r="C452" s="56" t="s">
        <v>1099</v>
      </c>
      <c r="D452" s="57" t="s">
        <v>1100</v>
      </c>
      <c r="E452" s="58" t="s">
        <v>1101</v>
      </c>
      <c r="F452" s="59" t="s">
        <v>372</v>
      </c>
      <c r="G452" s="60">
        <v>47</v>
      </c>
      <c r="H452" s="61">
        <v>14</v>
      </c>
      <c r="I452" s="61">
        <v>11</v>
      </c>
      <c r="J452" s="135">
        <v>10</v>
      </c>
      <c r="K452" s="61">
        <f t="shared" si="27"/>
        <v>9</v>
      </c>
      <c r="L452" s="61">
        <f t="shared" si="28"/>
        <v>8</v>
      </c>
      <c r="M452" s="61">
        <f t="shared" si="29"/>
        <v>7</v>
      </c>
      <c r="N452" s="61">
        <f t="shared" si="30"/>
        <v>6</v>
      </c>
      <c r="P452" s="123"/>
    </row>
    <row r="453" spans="1:16">
      <c r="A453" s="86" t="s">
        <v>1090</v>
      </c>
      <c r="B453" s="87" t="s">
        <v>1091</v>
      </c>
      <c r="C453" s="56" t="s">
        <v>1099</v>
      </c>
      <c r="D453" s="57" t="s">
        <v>1100</v>
      </c>
      <c r="E453" s="58" t="s">
        <v>1102</v>
      </c>
      <c r="F453" s="59" t="s">
        <v>372</v>
      </c>
      <c r="G453" s="60">
        <v>47</v>
      </c>
      <c r="H453" s="61">
        <v>23</v>
      </c>
      <c r="I453" s="61">
        <v>31</v>
      </c>
      <c r="J453" s="135">
        <v>39</v>
      </c>
      <c r="K453" s="61">
        <f t="shared" si="27"/>
        <v>47</v>
      </c>
      <c r="L453" s="61">
        <f t="shared" si="28"/>
        <v>55</v>
      </c>
      <c r="M453" s="61">
        <f t="shared" si="29"/>
        <v>63</v>
      </c>
      <c r="N453" s="61">
        <f t="shared" si="30"/>
        <v>71</v>
      </c>
      <c r="P453" s="123"/>
    </row>
    <row r="454" spans="1:16">
      <c r="A454" s="86" t="s">
        <v>1093</v>
      </c>
      <c r="B454" s="87" t="s">
        <v>1094</v>
      </c>
      <c r="C454" s="56" t="s">
        <v>1099</v>
      </c>
      <c r="D454" s="57" t="s">
        <v>1100</v>
      </c>
      <c r="E454" s="58" t="s">
        <v>1103</v>
      </c>
      <c r="F454" s="59" t="s">
        <v>372</v>
      </c>
      <c r="G454" s="60">
        <v>47</v>
      </c>
      <c r="H454" s="61">
        <v>242.95000000000002</v>
      </c>
      <c r="I454" s="61">
        <v>231.69</v>
      </c>
      <c r="J454" s="135">
        <v>220.42999999999995</v>
      </c>
      <c r="K454" s="61">
        <f t="shared" si="27"/>
        <v>209.1699999999999</v>
      </c>
      <c r="L454" s="61">
        <f t="shared" si="28"/>
        <v>197.90999999999985</v>
      </c>
      <c r="M454" s="61">
        <f t="shared" si="29"/>
        <v>186.64999999999981</v>
      </c>
      <c r="N454" s="61">
        <f t="shared" si="30"/>
        <v>175.38999999999976</v>
      </c>
      <c r="P454" s="123"/>
    </row>
    <row r="455" spans="1:16">
      <c r="A455" s="86" t="s">
        <v>1096</v>
      </c>
      <c r="B455" s="87" t="s">
        <v>1097</v>
      </c>
      <c r="C455" s="56" t="s">
        <v>1099</v>
      </c>
      <c r="D455" s="57" t="s">
        <v>1100</v>
      </c>
      <c r="E455" s="58" t="s">
        <v>1104</v>
      </c>
      <c r="F455" s="59" t="s">
        <v>372</v>
      </c>
      <c r="G455" s="60">
        <v>47</v>
      </c>
      <c r="H455" s="61">
        <v>73.789999999999992</v>
      </c>
      <c r="I455" s="61">
        <v>74.66</v>
      </c>
      <c r="J455" s="135">
        <v>75.53</v>
      </c>
      <c r="K455" s="61">
        <f t="shared" si="27"/>
        <v>76.400000000000006</v>
      </c>
      <c r="L455" s="61">
        <f t="shared" si="28"/>
        <v>77.27000000000001</v>
      </c>
      <c r="M455" s="61">
        <f t="shared" si="29"/>
        <v>78.140000000000015</v>
      </c>
      <c r="N455" s="61">
        <f t="shared" si="30"/>
        <v>79.010000000000019</v>
      </c>
      <c r="P455" s="123"/>
    </row>
    <row r="456" spans="1:16">
      <c r="A456" s="88" t="s">
        <v>1099</v>
      </c>
      <c r="B456" s="89" t="s">
        <v>1105</v>
      </c>
      <c r="C456" s="90" t="s">
        <v>1099</v>
      </c>
      <c r="D456" s="91" t="s">
        <v>1105</v>
      </c>
      <c r="E456" s="92" t="s">
        <v>1106</v>
      </c>
      <c r="F456" s="93" t="s">
        <v>372</v>
      </c>
      <c r="G456" s="94">
        <v>47</v>
      </c>
      <c r="H456" s="95">
        <v>0</v>
      </c>
      <c r="I456" s="95">
        <v>0</v>
      </c>
      <c r="J456" s="138">
        <v>0</v>
      </c>
      <c r="K456" s="95">
        <f t="shared" si="27"/>
        <v>0</v>
      </c>
      <c r="L456" s="95">
        <f t="shared" si="28"/>
        <v>0</v>
      </c>
      <c r="M456" s="95">
        <f t="shared" si="29"/>
        <v>0</v>
      </c>
      <c r="N456" s="95">
        <f t="shared" si="30"/>
        <v>0</v>
      </c>
      <c r="P456" s="123"/>
    </row>
    <row r="457" spans="1:16">
      <c r="A457" s="86" t="s">
        <v>1087</v>
      </c>
      <c r="B457" s="87" t="s">
        <v>1088</v>
      </c>
      <c r="C457" s="82" t="s">
        <v>1107</v>
      </c>
      <c r="D457" s="83" t="s">
        <v>1108</v>
      </c>
      <c r="E457" s="84" t="s">
        <v>1466</v>
      </c>
      <c r="F457" s="59" t="s">
        <v>372</v>
      </c>
      <c r="G457" s="60">
        <v>47</v>
      </c>
      <c r="H457" s="95">
        <v>59.59</v>
      </c>
      <c r="I457" s="95">
        <v>54.8</v>
      </c>
      <c r="J457" s="138">
        <v>50.009999999999991</v>
      </c>
      <c r="K457" s="95">
        <f t="shared" si="27"/>
        <v>45.219999999999985</v>
      </c>
      <c r="L457" s="95">
        <f t="shared" si="28"/>
        <v>40.429999999999978</v>
      </c>
      <c r="M457" s="95">
        <f t="shared" si="29"/>
        <v>35.639999999999972</v>
      </c>
      <c r="N457" s="95">
        <f t="shared" si="30"/>
        <v>30.849999999999966</v>
      </c>
      <c r="P457" s="123"/>
    </row>
    <row r="458" spans="1:16">
      <c r="A458" s="86" t="s">
        <v>1090</v>
      </c>
      <c r="B458" s="87" t="s">
        <v>1091</v>
      </c>
      <c r="C458" s="82" t="s">
        <v>1107</v>
      </c>
      <c r="D458" s="83" t="s">
        <v>1108</v>
      </c>
      <c r="E458" s="84" t="s">
        <v>1467</v>
      </c>
      <c r="F458" s="59" t="s">
        <v>372</v>
      </c>
      <c r="G458" s="60">
        <v>47</v>
      </c>
      <c r="H458" s="95">
        <v>64.099999999999994</v>
      </c>
      <c r="I458" s="95">
        <v>57.55</v>
      </c>
      <c r="J458" s="138">
        <v>51</v>
      </c>
      <c r="K458" s="95">
        <f t="shared" si="27"/>
        <v>44.45</v>
      </c>
      <c r="L458" s="95">
        <f t="shared" si="28"/>
        <v>37.900000000000006</v>
      </c>
      <c r="M458" s="95">
        <f t="shared" si="29"/>
        <v>31.350000000000009</v>
      </c>
      <c r="N458" s="95">
        <f t="shared" si="30"/>
        <v>24.800000000000011</v>
      </c>
      <c r="P458" s="123"/>
    </row>
    <row r="459" spans="1:16">
      <c r="A459" s="86" t="s">
        <v>1096</v>
      </c>
      <c r="B459" s="87" t="s">
        <v>1097</v>
      </c>
      <c r="C459" s="82" t="s">
        <v>1107</v>
      </c>
      <c r="D459" s="83" t="s">
        <v>1108</v>
      </c>
      <c r="E459" s="84" t="s">
        <v>1468</v>
      </c>
      <c r="F459" s="59" t="s">
        <v>372</v>
      </c>
      <c r="G459" s="60">
        <v>47</v>
      </c>
      <c r="H459" s="95">
        <v>293.29999999999995</v>
      </c>
      <c r="I459" s="95">
        <v>272.2</v>
      </c>
      <c r="J459" s="138">
        <v>251.10000000000002</v>
      </c>
      <c r="K459" s="95">
        <f t="shared" si="27"/>
        <v>230.00000000000006</v>
      </c>
      <c r="L459" s="95">
        <f t="shared" si="28"/>
        <v>208.90000000000009</v>
      </c>
      <c r="M459" s="95">
        <f t="shared" si="29"/>
        <v>187.80000000000013</v>
      </c>
      <c r="N459" s="95">
        <f t="shared" si="30"/>
        <v>166.70000000000016</v>
      </c>
      <c r="P459" s="123"/>
    </row>
    <row r="460" spans="1:16">
      <c r="A460" s="85" t="s">
        <v>1107</v>
      </c>
      <c r="B460" s="96" t="s">
        <v>1109</v>
      </c>
      <c r="C460" s="82" t="s">
        <v>1107</v>
      </c>
      <c r="D460" s="83" t="s">
        <v>1108</v>
      </c>
      <c r="E460" s="84" t="s">
        <v>1469</v>
      </c>
      <c r="F460" s="97" t="s">
        <v>372</v>
      </c>
      <c r="G460" s="98">
        <v>47</v>
      </c>
      <c r="H460" s="95">
        <v>0</v>
      </c>
      <c r="I460" s="95">
        <v>0</v>
      </c>
      <c r="J460" s="138">
        <v>0</v>
      </c>
      <c r="K460" s="95">
        <f t="shared" si="27"/>
        <v>0</v>
      </c>
      <c r="L460" s="95">
        <f t="shared" si="28"/>
        <v>0</v>
      </c>
      <c r="M460" s="95">
        <f t="shared" si="29"/>
        <v>0</v>
      </c>
      <c r="N460" s="95">
        <f t="shared" si="30"/>
        <v>0</v>
      </c>
      <c r="P460" s="123"/>
    </row>
    <row r="461" spans="1:16">
      <c r="A461" s="46" t="s">
        <v>1110</v>
      </c>
      <c r="B461" s="47" t="s">
        <v>1111</v>
      </c>
      <c r="C461" s="48" t="s">
        <v>1110</v>
      </c>
      <c r="D461" s="49" t="s">
        <v>1111</v>
      </c>
      <c r="E461" s="50" t="s">
        <v>1112</v>
      </c>
      <c r="F461" s="51" t="s">
        <v>372</v>
      </c>
      <c r="G461" s="52">
        <v>48</v>
      </c>
      <c r="H461" s="53">
        <v>0</v>
      </c>
      <c r="I461" s="53">
        <v>0</v>
      </c>
      <c r="J461" s="134">
        <v>0</v>
      </c>
      <c r="K461" s="53">
        <f t="shared" si="27"/>
        <v>0</v>
      </c>
      <c r="L461" s="53">
        <f t="shared" si="28"/>
        <v>0</v>
      </c>
      <c r="M461" s="53">
        <f t="shared" si="29"/>
        <v>0</v>
      </c>
      <c r="N461" s="53">
        <f t="shared" si="30"/>
        <v>0</v>
      </c>
      <c r="P461" s="123"/>
    </row>
    <row r="462" spans="1:16">
      <c r="A462" s="46" t="s">
        <v>1113</v>
      </c>
      <c r="B462" s="47" t="s">
        <v>1114</v>
      </c>
      <c r="C462" s="48" t="s">
        <v>1113</v>
      </c>
      <c r="D462" s="49" t="s">
        <v>1114</v>
      </c>
      <c r="E462" s="50" t="s">
        <v>1115</v>
      </c>
      <c r="F462" s="51" t="s">
        <v>372</v>
      </c>
      <c r="G462" s="52">
        <v>48</v>
      </c>
      <c r="H462" s="53">
        <v>0</v>
      </c>
      <c r="I462" s="53">
        <v>0</v>
      </c>
      <c r="J462" s="134">
        <v>0</v>
      </c>
      <c r="K462" s="53">
        <f t="shared" si="27"/>
        <v>0</v>
      </c>
      <c r="L462" s="53">
        <f t="shared" si="28"/>
        <v>0</v>
      </c>
      <c r="M462" s="53">
        <f t="shared" si="29"/>
        <v>0</v>
      </c>
      <c r="N462" s="53">
        <f t="shared" si="30"/>
        <v>0</v>
      </c>
      <c r="P462" s="123"/>
    </row>
    <row r="463" spans="1:16">
      <c r="A463" s="46" t="s">
        <v>1116</v>
      </c>
      <c r="B463" s="47" t="s">
        <v>1117</v>
      </c>
      <c r="C463" s="48" t="s">
        <v>1116</v>
      </c>
      <c r="D463" s="49" t="s">
        <v>1117</v>
      </c>
      <c r="E463" s="50" t="s">
        <v>1118</v>
      </c>
      <c r="F463" s="51" t="s">
        <v>372</v>
      </c>
      <c r="G463" s="52">
        <v>48</v>
      </c>
      <c r="H463" s="53">
        <v>0</v>
      </c>
      <c r="I463" s="53">
        <v>0</v>
      </c>
      <c r="J463" s="134">
        <v>0</v>
      </c>
      <c r="K463" s="53">
        <f t="shared" si="27"/>
        <v>0</v>
      </c>
      <c r="L463" s="53">
        <f t="shared" si="28"/>
        <v>0</v>
      </c>
      <c r="M463" s="53">
        <f t="shared" si="29"/>
        <v>0</v>
      </c>
      <c r="N463" s="53">
        <f t="shared" si="30"/>
        <v>0</v>
      </c>
      <c r="P463" s="123"/>
    </row>
    <row r="464" spans="1:16">
      <c r="A464" s="46" t="s">
        <v>1119</v>
      </c>
      <c r="B464" s="47" t="s">
        <v>1120</v>
      </c>
      <c r="C464" s="48" t="s">
        <v>1119</v>
      </c>
      <c r="D464" s="49" t="s">
        <v>1120</v>
      </c>
      <c r="E464" s="50" t="s">
        <v>1121</v>
      </c>
      <c r="F464" s="51" t="s">
        <v>372</v>
      </c>
      <c r="G464" s="52">
        <v>48</v>
      </c>
      <c r="H464" s="53">
        <v>0</v>
      </c>
      <c r="I464" s="53">
        <v>0</v>
      </c>
      <c r="J464" s="134">
        <v>0</v>
      </c>
      <c r="K464" s="53">
        <f t="shared" si="27"/>
        <v>0</v>
      </c>
      <c r="L464" s="53">
        <f t="shared" si="28"/>
        <v>0</v>
      </c>
      <c r="M464" s="53">
        <f t="shared" si="29"/>
        <v>0</v>
      </c>
      <c r="N464" s="53">
        <f t="shared" si="30"/>
        <v>0</v>
      </c>
      <c r="P464" s="123"/>
    </row>
    <row r="465" spans="1:16">
      <c r="A465" s="46" t="s">
        <v>1122</v>
      </c>
      <c r="B465" s="47" t="s">
        <v>1123</v>
      </c>
      <c r="C465" s="48" t="s">
        <v>1122</v>
      </c>
      <c r="D465" s="49" t="s">
        <v>1123</v>
      </c>
      <c r="E465" s="50" t="s">
        <v>1124</v>
      </c>
      <c r="F465" s="51" t="s">
        <v>372</v>
      </c>
      <c r="G465" s="52">
        <v>48</v>
      </c>
      <c r="H465" s="53">
        <v>347</v>
      </c>
      <c r="I465" s="53">
        <v>332.45</v>
      </c>
      <c r="J465" s="134">
        <v>343.1</v>
      </c>
      <c r="K465" s="53">
        <f t="shared" si="27"/>
        <v>353.75000000000006</v>
      </c>
      <c r="L465" s="53">
        <f t="shared" si="28"/>
        <v>364.40000000000009</v>
      </c>
      <c r="M465" s="53">
        <f t="shared" si="29"/>
        <v>375.05000000000013</v>
      </c>
      <c r="N465" s="53">
        <f t="shared" si="30"/>
        <v>385.70000000000016</v>
      </c>
      <c r="P465" s="123"/>
    </row>
    <row r="466" spans="1:16">
      <c r="A466" s="86" t="s">
        <v>1110</v>
      </c>
      <c r="B466" s="87" t="s">
        <v>1111</v>
      </c>
      <c r="C466" s="82" t="s">
        <v>1125</v>
      </c>
      <c r="D466" s="83" t="s">
        <v>1126</v>
      </c>
      <c r="E466" s="84" t="s">
        <v>1470</v>
      </c>
      <c r="F466" s="59" t="s">
        <v>372</v>
      </c>
      <c r="G466" s="60">
        <v>48</v>
      </c>
      <c r="H466" s="61">
        <v>1512.47</v>
      </c>
      <c r="I466" s="61">
        <v>1509.75</v>
      </c>
      <c r="J466" s="135">
        <v>1498.06</v>
      </c>
      <c r="K466" s="61">
        <f t="shared" si="27"/>
        <v>1486.37</v>
      </c>
      <c r="L466" s="61">
        <f t="shared" si="28"/>
        <v>1474.6799999999998</v>
      </c>
      <c r="M466" s="61">
        <f t="shared" si="29"/>
        <v>1462.9899999999998</v>
      </c>
      <c r="N466" s="61">
        <f t="shared" si="30"/>
        <v>1451.2999999999997</v>
      </c>
      <c r="P466" s="123"/>
    </row>
    <row r="467" spans="1:16">
      <c r="A467" s="86" t="s">
        <v>1113</v>
      </c>
      <c r="B467" s="87" t="s">
        <v>1114</v>
      </c>
      <c r="C467" s="82" t="s">
        <v>1125</v>
      </c>
      <c r="D467" s="83" t="s">
        <v>1126</v>
      </c>
      <c r="E467" s="84" t="s">
        <v>1471</v>
      </c>
      <c r="F467" s="59" t="s">
        <v>372</v>
      </c>
      <c r="G467" s="60">
        <v>48</v>
      </c>
      <c r="H467" s="61">
        <v>224.20999999999998</v>
      </c>
      <c r="I467" s="61">
        <v>219</v>
      </c>
      <c r="J467" s="135">
        <v>225.48000000000002</v>
      </c>
      <c r="K467" s="61">
        <f t="shared" si="27"/>
        <v>231.96000000000004</v>
      </c>
      <c r="L467" s="61">
        <f t="shared" si="28"/>
        <v>238.44000000000005</v>
      </c>
      <c r="M467" s="61">
        <f t="shared" si="29"/>
        <v>244.92000000000007</v>
      </c>
      <c r="N467" s="61">
        <f t="shared" si="30"/>
        <v>251.40000000000009</v>
      </c>
      <c r="P467" s="123"/>
    </row>
    <row r="468" spans="1:16">
      <c r="A468" s="86" t="s">
        <v>1116</v>
      </c>
      <c r="B468" s="87" t="s">
        <v>1117</v>
      </c>
      <c r="C468" s="82" t="s">
        <v>1125</v>
      </c>
      <c r="D468" s="83" t="s">
        <v>1126</v>
      </c>
      <c r="E468" s="84" t="s">
        <v>1472</v>
      </c>
      <c r="F468" s="59" t="s">
        <v>372</v>
      </c>
      <c r="G468" s="60">
        <v>48</v>
      </c>
      <c r="H468" s="61">
        <v>231.95</v>
      </c>
      <c r="I468" s="61">
        <v>238.9</v>
      </c>
      <c r="J468" s="135">
        <v>243.6</v>
      </c>
      <c r="K468" s="61">
        <f t="shared" si="27"/>
        <v>248.29999999999998</v>
      </c>
      <c r="L468" s="61">
        <f t="shared" si="28"/>
        <v>252.99999999999997</v>
      </c>
      <c r="M468" s="61">
        <f t="shared" si="29"/>
        <v>257.69999999999993</v>
      </c>
      <c r="N468" s="61">
        <f t="shared" si="30"/>
        <v>262.39999999999992</v>
      </c>
      <c r="P468" s="123"/>
    </row>
    <row r="469" spans="1:16">
      <c r="A469" s="86" t="s">
        <v>1119</v>
      </c>
      <c r="B469" s="87" t="s">
        <v>1120</v>
      </c>
      <c r="C469" s="82" t="s">
        <v>1125</v>
      </c>
      <c r="D469" s="83" t="s">
        <v>1126</v>
      </c>
      <c r="E469" s="84" t="s">
        <v>1473</v>
      </c>
      <c r="F469" s="59" t="s">
        <v>372</v>
      </c>
      <c r="G469" s="60">
        <v>48</v>
      </c>
      <c r="H469" s="61">
        <v>246.66000000000003</v>
      </c>
      <c r="I469" s="61">
        <v>236.73000000000002</v>
      </c>
      <c r="J469" s="135">
        <v>251.28</v>
      </c>
      <c r="K469" s="61">
        <f t="shared" si="27"/>
        <v>265.83</v>
      </c>
      <c r="L469" s="61">
        <f t="shared" si="28"/>
        <v>280.38</v>
      </c>
      <c r="M469" s="61">
        <f t="shared" si="29"/>
        <v>294.92999999999995</v>
      </c>
      <c r="N469" s="61">
        <f t="shared" si="30"/>
        <v>309.4799999999999</v>
      </c>
      <c r="P469" s="123"/>
    </row>
    <row r="470" spans="1:16">
      <c r="A470" s="85" t="s">
        <v>1125</v>
      </c>
      <c r="B470" s="63" t="s">
        <v>1127</v>
      </c>
      <c r="C470" s="82" t="s">
        <v>1125</v>
      </c>
      <c r="D470" s="83" t="s">
        <v>1126</v>
      </c>
      <c r="E470" s="84" t="s">
        <v>1474</v>
      </c>
      <c r="F470" s="67" t="s">
        <v>372</v>
      </c>
      <c r="G470" s="68">
        <v>48</v>
      </c>
      <c r="H470" s="95">
        <v>0</v>
      </c>
      <c r="I470" s="95">
        <v>0</v>
      </c>
      <c r="J470" s="138">
        <v>0</v>
      </c>
      <c r="K470" s="95">
        <f t="shared" si="27"/>
        <v>0</v>
      </c>
      <c r="L470" s="95">
        <f t="shared" si="28"/>
        <v>0</v>
      </c>
      <c r="M470" s="95">
        <f t="shared" si="29"/>
        <v>0</v>
      </c>
      <c r="N470" s="95">
        <f t="shared" si="30"/>
        <v>0</v>
      </c>
      <c r="P470" s="123"/>
    </row>
    <row r="471" spans="1:16">
      <c r="A471" s="46" t="s">
        <v>1128</v>
      </c>
      <c r="B471" s="47" t="s">
        <v>1129</v>
      </c>
      <c r="C471" s="48" t="s">
        <v>1128</v>
      </c>
      <c r="D471" s="49" t="s">
        <v>1129</v>
      </c>
      <c r="E471" s="50" t="s">
        <v>1130</v>
      </c>
      <c r="F471" s="51" t="s">
        <v>372</v>
      </c>
      <c r="G471" s="52">
        <v>49</v>
      </c>
      <c r="H471" s="53">
        <v>0</v>
      </c>
      <c r="I471" s="53">
        <v>0</v>
      </c>
      <c r="J471" s="134">
        <v>0</v>
      </c>
      <c r="K471" s="53">
        <f t="shared" ref="K471:K534" si="31">J471-I471+J471</f>
        <v>0</v>
      </c>
      <c r="L471" s="53">
        <f t="shared" ref="L471:L534" si="32">+J471-I471+K471</f>
        <v>0</v>
      </c>
      <c r="M471" s="53">
        <f t="shared" ref="M471:M534" si="33">+J471-I471+L471</f>
        <v>0</v>
      </c>
      <c r="N471" s="53">
        <f t="shared" ref="N471:N534" si="34">+J471-I471+M471</f>
        <v>0</v>
      </c>
      <c r="P471" s="123"/>
    </row>
    <row r="472" spans="1:16">
      <c r="A472" s="46" t="s">
        <v>1131</v>
      </c>
      <c r="B472" s="47" t="s">
        <v>1132</v>
      </c>
      <c r="C472" s="48" t="s">
        <v>1131</v>
      </c>
      <c r="D472" s="49" t="s">
        <v>1132</v>
      </c>
      <c r="E472" s="50" t="s">
        <v>1133</v>
      </c>
      <c r="F472" s="51" t="s">
        <v>332</v>
      </c>
      <c r="G472" s="52">
        <v>49</v>
      </c>
      <c r="H472" s="53">
        <v>0</v>
      </c>
      <c r="I472" s="53">
        <v>0</v>
      </c>
      <c r="J472" s="134">
        <v>0</v>
      </c>
      <c r="K472" s="53">
        <f t="shared" si="31"/>
        <v>0</v>
      </c>
      <c r="L472" s="53">
        <f t="shared" si="32"/>
        <v>0</v>
      </c>
      <c r="M472" s="53">
        <f t="shared" si="33"/>
        <v>0</v>
      </c>
      <c r="N472" s="53">
        <f t="shared" si="34"/>
        <v>0</v>
      </c>
      <c r="P472" s="123"/>
    </row>
    <row r="473" spans="1:16">
      <c r="A473" s="46" t="s">
        <v>1134</v>
      </c>
      <c r="B473" s="47" t="s">
        <v>1135</v>
      </c>
      <c r="C473" s="48" t="s">
        <v>1134</v>
      </c>
      <c r="D473" s="49" t="s">
        <v>1135</v>
      </c>
      <c r="E473" s="50" t="s">
        <v>1136</v>
      </c>
      <c r="F473" s="51" t="s">
        <v>332</v>
      </c>
      <c r="G473" s="52">
        <v>49</v>
      </c>
      <c r="H473" s="53">
        <v>21</v>
      </c>
      <c r="I473" s="53">
        <v>18.399999999999999</v>
      </c>
      <c r="J473" s="134">
        <v>24</v>
      </c>
      <c r="K473" s="53">
        <f t="shared" si="31"/>
        <v>29.6</v>
      </c>
      <c r="L473" s="53">
        <f t="shared" si="32"/>
        <v>35.200000000000003</v>
      </c>
      <c r="M473" s="53">
        <f t="shared" si="33"/>
        <v>40.800000000000004</v>
      </c>
      <c r="N473" s="53">
        <f t="shared" si="34"/>
        <v>46.400000000000006</v>
      </c>
      <c r="P473" s="123"/>
    </row>
    <row r="474" spans="1:16">
      <c r="A474" s="46" t="s">
        <v>1137</v>
      </c>
      <c r="B474" s="47" t="s">
        <v>1138</v>
      </c>
      <c r="C474" s="48" t="s">
        <v>1137</v>
      </c>
      <c r="D474" s="49" t="s">
        <v>1138</v>
      </c>
      <c r="E474" s="50" t="s">
        <v>1139</v>
      </c>
      <c r="F474" s="51" t="s">
        <v>332</v>
      </c>
      <c r="G474" s="52">
        <v>49</v>
      </c>
      <c r="H474" s="53">
        <v>109</v>
      </c>
      <c r="I474" s="53">
        <v>98</v>
      </c>
      <c r="J474" s="134">
        <v>120</v>
      </c>
      <c r="K474" s="53">
        <f t="shared" si="31"/>
        <v>142</v>
      </c>
      <c r="L474" s="53">
        <f t="shared" si="32"/>
        <v>164</v>
      </c>
      <c r="M474" s="53">
        <f t="shared" si="33"/>
        <v>186</v>
      </c>
      <c r="N474" s="53">
        <f t="shared" si="34"/>
        <v>208</v>
      </c>
      <c r="P474" s="123"/>
    </row>
    <row r="475" spans="1:16">
      <c r="A475" s="46" t="s">
        <v>1140</v>
      </c>
      <c r="B475" s="47" t="s">
        <v>1141</v>
      </c>
      <c r="C475" s="48" t="s">
        <v>1140</v>
      </c>
      <c r="D475" s="49" t="s">
        <v>1141</v>
      </c>
      <c r="E475" s="50" t="s">
        <v>1142</v>
      </c>
      <c r="F475" s="51" t="s">
        <v>372</v>
      </c>
      <c r="G475" s="52">
        <v>49</v>
      </c>
      <c r="H475" s="53">
        <v>0</v>
      </c>
      <c r="I475" s="53">
        <v>0</v>
      </c>
      <c r="J475" s="134">
        <v>0</v>
      </c>
      <c r="K475" s="53">
        <f t="shared" si="31"/>
        <v>0</v>
      </c>
      <c r="L475" s="53">
        <f t="shared" si="32"/>
        <v>0</v>
      </c>
      <c r="M475" s="53">
        <f t="shared" si="33"/>
        <v>0</v>
      </c>
      <c r="N475" s="53">
        <f t="shared" si="34"/>
        <v>0</v>
      </c>
      <c r="P475" s="123"/>
    </row>
    <row r="476" spans="1:16">
      <c r="A476" s="46" t="s">
        <v>1143</v>
      </c>
      <c r="B476" s="47" t="s">
        <v>1144</v>
      </c>
      <c r="C476" s="48" t="s">
        <v>1143</v>
      </c>
      <c r="D476" s="49" t="s">
        <v>1144</v>
      </c>
      <c r="E476" s="50" t="s">
        <v>1145</v>
      </c>
      <c r="F476" s="51" t="s">
        <v>372</v>
      </c>
      <c r="G476" s="52">
        <v>49</v>
      </c>
      <c r="H476" s="53">
        <v>0</v>
      </c>
      <c r="I476" s="53">
        <v>0</v>
      </c>
      <c r="J476" s="134">
        <v>0</v>
      </c>
      <c r="K476" s="53">
        <f t="shared" si="31"/>
        <v>0</v>
      </c>
      <c r="L476" s="53">
        <f t="shared" si="32"/>
        <v>0</v>
      </c>
      <c r="M476" s="53">
        <f t="shared" si="33"/>
        <v>0</v>
      </c>
      <c r="N476" s="53">
        <f t="shared" si="34"/>
        <v>0</v>
      </c>
      <c r="P476" s="123"/>
    </row>
    <row r="477" spans="1:16">
      <c r="A477" s="46" t="s">
        <v>1146</v>
      </c>
      <c r="B477" s="47" t="s">
        <v>1147</v>
      </c>
      <c r="C477" s="48" t="s">
        <v>1146</v>
      </c>
      <c r="D477" s="49" t="s">
        <v>1147</v>
      </c>
      <c r="E477" s="50" t="s">
        <v>1148</v>
      </c>
      <c r="F477" s="51" t="s">
        <v>372</v>
      </c>
      <c r="G477" s="52">
        <v>49</v>
      </c>
      <c r="H477" s="53">
        <v>0</v>
      </c>
      <c r="I477" s="53">
        <v>0</v>
      </c>
      <c r="J477" s="134">
        <v>0</v>
      </c>
      <c r="K477" s="53">
        <f t="shared" si="31"/>
        <v>0</v>
      </c>
      <c r="L477" s="53">
        <f t="shared" si="32"/>
        <v>0</v>
      </c>
      <c r="M477" s="53">
        <f t="shared" si="33"/>
        <v>0</v>
      </c>
      <c r="N477" s="53">
        <f t="shared" si="34"/>
        <v>0</v>
      </c>
      <c r="P477" s="123"/>
    </row>
    <row r="478" spans="1:16">
      <c r="A478" s="54" t="s">
        <v>1128</v>
      </c>
      <c r="B478" s="55" t="s">
        <v>1129</v>
      </c>
      <c r="C478" s="56" t="s">
        <v>1149</v>
      </c>
      <c r="D478" s="57" t="s">
        <v>1150</v>
      </c>
      <c r="E478" s="58" t="s">
        <v>1151</v>
      </c>
      <c r="F478" s="59" t="s">
        <v>372</v>
      </c>
      <c r="G478" s="60">
        <v>49</v>
      </c>
      <c r="H478" s="61">
        <v>91.1</v>
      </c>
      <c r="I478" s="61">
        <v>79.22</v>
      </c>
      <c r="J478" s="135">
        <v>97.22</v>
      </c>
      <c r="K478" s="61">
        <f t="shared" si="31"/>
        <v>115.22</v>
      </c>
      <c r="L478" s="61">
        <f t="shared" si="32"/>
        <v>133.22</v>
      </c>
      <c r="M478" s="61">
        <f t="shared" si="33"/>
        <v>151.22</v>
      </c>
      <c r="N478" s="61">
        <f t="shared" si="34"/>
        <v>169.22</v>
      </c>
      <c r="P478" s="123"/>
    </row>
    <row r="479" spans="1:16">
      <c r="A479" s="54" t="s">
        <v>1131</v>
      </c>
      <c r="B479" s="55" t="s">
        <v>1132</v>
      </c>
      <c r="C479" s="56" t="s">
        <v>1149</v>
      </c>
      <c r="D479" s="57" t="s">
        <v>1150</v>
      </c>
      <c r="E479" s="58" t="s">
        <v>1152</v>
      </c>
      <c r="F479" s="59" t="s">
        <v>332</v>
      </c>
      <c r="G479" s="60">
        <v>49</v>
      </c>
      <c r="H479" s="61">
        <v>79</v>
      </c>
      <c r="I479" s="61">
        <v>86</v>
      </c>
      <c r="J479" s="135">
        <v>79</v>
      </c>
      <c r="K479" s="61">
        <f t="shared" si="31"/>
        <v>72</v>
      </c>
      <c r="L479" s="61">
        <f t="shared" si="32"/>
        <v>65</v>
      </c>
      <c r="M479" s="61">
        <f t="shared" si="33"/>
        <v>58</v>
      </c>
      <c r="N479" s="61">
        <f t="shared" si="34"/>
        <v>51</v>
      </c>
      <c r="P479" s="123"/>
    </row>
    <row r="480" spans="1:16">
      <c r="A480" s="62" t="s">
        <v>1149</v>
      </c>
      <c r="B480" s="63" t="s">
        <v>1150</v>
      </c>
      <c r="C480" s="64" t="s">
        <v>1149</v>
      </c>
      <c r="D480" s="65" t="s">
        <v>1153</v>
      </c>
      <c r="E480" s="66" t="s">
        <v>1154</v>
      </c>
      <c r="F480" s="67" t="s">
        <v>372</v>
      </c>
      <c r="G480" s="68">
        <v>49</v>
      </c>
      <c r="H480" s="69">
        <v>0</v>
      </c>
      <c r="I480" s="69">
        <v>0</v>
      </c>
      <c r="J480" s="136">
        <v>0</v>
      </c>
      <c r="K480" s="69">
        <f t="shared" si="31"/>
        <v>0</v>
      </c>
      <c r="L480" s="69">
        <f t="shared" si="32"/>
        <v>0</v>
      </c>
      <c r="M480" s="69">
        <f t="shared" si="33"/>
        <v>0</v>
      </c>
      <c r="N480" s="69">
        <f t="shared" si="34"/>
        <v>0</v>
      </c>
      <c r="P480" s="123"/>
    </row>
    <row r="481" spans="1:16">
      <c r="A481" s="54" t="s">
        <v>1140</v>
      </c>
      <c r="B481" s="55" t="s">
        <v>1141</v>
      </c>
      <c r="C481" s="56" t="s">
        <v>1155</v>
      </c>
      <c r="D481" s="57" t="s">
        <v>1156</v>
      </c>
      <c r="E481" s="58" t="s">
        <v>1157</v>
      </c>
      <c r="F481" s="59" t="s">
        <v>372</v>
      </c>
      <c r="G481" s="60">
        <v>49</v>
      </c>
      <c r="H481" s="61">
        <v>174.32000000000002</v>
      </c>
      <c r="I481" s="61">
        <v>181</v>
      </c>
      <c r="J481" s="135">
        <v>176.95000000000002</v>
      </c>
      <c r="K481" s="61">
        <f t="shared" si="31"/>
        <v>172.90000000000003</v>
      </c>
      <c r="L481" s="61">
        <f t="shared" si="32"/>
        <v>168.85000000000005</v>
      </c>
      <c r="M481" s="61">
        <f t="shared" si="33"/>
        <v>164.80000000000007</v>
      </c>
      <c r="N481" s="61">
        <f t="shared" si="34"/>
        <v>160.75000000000009</v>
      </c>
      <c r="P481" s="123"/>
    </row>
    <row r="482" spans="1:16">
      <c r="A482" s="54" t="s">
        <v>1143</v>
      </c>
      <c r="B482" s="55" t="s">
        <v>1144</v>
      </c>
      <c r="C482" s="56" t="s">
        <v>1155</v>
      </c>
      <c r="D482" s="57" t="s">
        <v>1156</v>
      </c>
      <c r="E482" s="58" t="s">
        <v>1158</v>
      </c>
      <c r="F482" s="59" t="s">
        <v>372</v>
      </c>
      <c r="G482" s="60">
        <v>49</v>
      </c>
      <c r="H482" s="61">
        <v>242.59</v>
      </c>
      <c r="I482" s="61">
        <v>230.9</v>
      </c>
      <c r="J482" s="135">
        <v>233.6</v>
      </c>
      <c r="K482" s="61">
        <f t="shared" si="31"/>
        <v>236.29999999999998</v>
      </c>
      <c r="L482" s="61">
        <f t="shared" si="32"/>
        <v>238.99999999999997</v>
      </c>
      <c r="M482" s="61">
        <f t="shared" si="33"/>
        <v>241.69999999999996</v>
      </c>
      <c r="N482" s="61">
        <f t="shared" si="34"/>
        <v>244.39999999999995</v>
      </c>
      <c r="P482" s="123"/>
    </row>
    <row r="483" spans="1:16">
      <c r="A483" s="62" t="s">
        <v>1155</v>
      </c>
      <c r="B483" s="63" t="s">
        <v>1156</v>
      </c>
      <c r="C483" s="64" t="s">
        <v>1155</v>
      </c>
      <c r="D483" s="65" t="s">
        <v>1159</v>
      </c>
      <c r="E483" s="66" t="s">
        <v>1160</v>
      </c>
      <c r="F483" s="67" t="s">
        <v>372</v>
      </c>
      <c r="G483" s="68">
        <v>49</v>
      </c>
      <c r="H483" s="69">
        <v>0</v>
      </c>
      <c r="I483" s="69">
        <v>0</v>
      </c>
      <c r="J483" s="136">
        <v>0</v>
      </c>
      <c r="K483" s="69">
        <f t="shared" si="31"/>
        <v>0</v>
      </c>
      <c r="L483" s="69">
        <f t="shared" si="32"/>
        <v>0</v>
      </c>
      <c r="M483" s="69">
        <f t="shared" si="33"/>
        <v>0</v>
      </c>
      <c r="N483" s="69">
        <f t="shared" si="34"/>
        <v>0</v>
      </c>
      <c r="P483" s="123"/>
    </row>
    <row r="484" spans="1:16">
      <c r="A484" s="46" t="s">
        <v>1161</v>
      </c>
      <c r="B484" s="47" t="s">
        <v>1162</v>
      </c>
      <c r="C484" s="48" t="s">
        <v>1161</v>
      </c>
      <c r="D484" s="49" t="s">
        <v>1162</v>
      </c>
      <c r="E484" s="50" t="s">
        <v>1163</v>
      </c>
      <c r="F484" s="51" t="s">
        <v>394</v>
      </c>
      <c r="G484" s="52">
        <v>51</v>
      </c>
      <c r="H484" s="53">
        <v>0</v>
      </c>
      <c r="I484" s="53">
        <v>0</v>
      </c>
      <c r="J484" s="134">
        <v>0</v>
      </c>
      <c r="K484" s="53">
        <f t="shared" si="31"/>
        <v>0</v>
      </c>
      <c r="L484" s="53">
        <f t="shared" si="32"/>
        <v>0</v>
      </c>
      <c r="M484" s="53">
        <f t="shared" si="33"/>
        <v>0</v>
      </c>
      <c r="N484" s="53">
        <f t="shared" si="34"/>
        <v>0</v>
      </c>
      <c r="P484" s="123"/>
    </row>
    <row r="485" spans="1:16">
      <c r="A485" s="46" t="s">
        <v>1164</v>
      </c>
      <c r="B485" s="47" t="s">
        <v>1165</v>
      </c>
      <c r="C485" s="48" t="s">
        <v>1164</v>
      </c>
      <c r="D485" s="49" t="s">
        <v>1165</v>
      </c>
      <c r="E485" s="50" t="s">
        <v>1166</v>
      </c>
      <c r="F485" s="51" t="s">
        <v>394</v>
      </c>
      <c r="G485" s="52">
        <v>51</v>
      </c>
      <c r="H485" s="53">
        <v>0</v>
      </c>
      <c r="I485" s="53">
        <v>0</v>
      </c>
      <c r="J485" s="134">
        <v>0</v>
      </c>
      <c r="K485" s="53">
        <f t="shared" si="31"/>
        <v>0</v>
      </c>
      <c r="L485" s="53">
        <f t="shared" si="32"/>
        <v>0</v>
      </c>
      <c r="M485" s="53">
        <f t="shared" si="33"/>
        <v>0</v>
      </c>
      <c r="N485" s="53">
        <f t="shared" si="34"/>
        <v>0</v>
      </c>
      <c r="P485" s="123"/>
    </row>
    <row r="486" spans="1:16">
      <c r="A486" s="46" t="s">
        <v>1167</v>
      </c>
      <c r="B486" s="47" t="s">
        <v>1168</v>
      </c>
      <c r="C486" s="48" t="s">
        <v>1167</v>
      </c>
      <c r="D486" s="49" t="s">
        <v>1168</v>
      </c>
      <c r="E486" s="50" t="s">
        <v>1169</v>
      </c>
      <c r="F486" s="51" t="s">
        <v>300</v>
      </c>
      <c r="G486" s="52">
        <v>51</v>
      </c>
      <c r="H486" s="53">
        <v>68.5</v>
      </c>
      <c r="I486" s="53">
        <v>61.3</v>
      </c>
      <c r="J486" s="134">
        <v>43.91</v>
      </c>
      <c r="K486" s="53">
        <f t="shared" si="31"/>
        <v>26.519999999999996</v>
      </c>
      <c r="L486" s="53">
        <f t="shared" si="32"/>
        <v>9.1299999999999955</v>
      </c>
      <c r="M486" s="53">
        <v>0</v>
      </c>
      <c r="N486" s="53">
        <v>0</v>
      </c>
      <c r="P486" s="123"/>
    </row>
    <row r="487" spans="1:16">
      <c r="A487" s="46" t="s">
        <v>1170</v>
      </c>
      <c r="B487" s="47" t="s">
        <v>1171</v>
      </c>
      <c r="C487" s="48" t="s">
        <v>1170</v>
      </c>
      <c r="D487" s="49" t="s">
        <v>1171</v>
      </c>
      <c r="E487" s="50" t="s">
        <v>1172</v>
      </c>
      <c r="F487" s="51" t="s">
        <v>394</v>
      </c>
      <c r="G487" s="52">
        <v>51</v>
      </c>
      <c r="H487" s="53">
        <v>0</v>
      </c>
      <c r="I487" s="53">
        <v>0</v>
      </c>
      <c r="J487" s="134">
        <v>0</v>
      </c>
      <c r="K487" s="53">
        <f t="shared" si="31"/>
        <v>0</v>
      </c>
      <c r="L487" s="53">
        <f t="shared" si="32"/>
        <v>0</v>
      </c>
      <c r="M487" s="53">
        <f t="shared" si="33"/>
        <v>0</v>
      </c>
      <c r="N487" s="53">
        <f t="shared" si="34"/>
        <v>0</v>
      </c>
      <c r="P487" s="123"/>
    </row>
    <row r="488" spans="1:16">
      <c r="A488" s="46" t="s">
        <v>1173</v>
      </c>
      <c r="B488" s="47" t="s">
        <v>1174</v>
      </c>
      <c r="C488" s="48" t="s">
        <v>1173</v>
      </c>
      <c r="D488" s="49" t="s">
        <v>1174</v>
      </c>
      <c r="E488" s="50" t="s">
        <v>1175</v>
      </c>
      <c r="F488" s="51" t="s">
        <v>394</v>
      </c>
      <c r="G488" s="52">
        <v>51</v>
      </c>
      <c r="H488" s="53">
        <v>0</v>
      </c>
      <c r="I488" s="53">
        <v>0</v>
      </c>
      <c r="J488" s="134">
        <v>0</v>
      </c>
      <c r="K488" s="53">
        <f t="shared" si="31"/>
        <v>0</v>
      </c>
      <c r="L488" s="53">
        <f t="shared" si="32"/>
        <v>0</v>
      </c>
      <c r="M488" s="53">
        <f t="shared" si="33"/>
        <v>0</v>
      </c>
      <c r="N488" s="53">
        <f t="shared" si="34"/>
        <v>0</v>
      </c>
      <c r="P488" s="123"/>
    </row>
    <row r="489" spans="1:16">
      <c r="A489" s="46" t="s">
        <v>1176</v>
      </c>
      <c r="B489" s="47" t="s">
        <v>1177</v>
      </c>
      <c r="C489" s="48" t="s">
        <v>1176</v>
      </c>
      <c r="D489" s="49" t="s">
        <v>1177</v>
      </c>
      <c r="E489" s="50" t="s">
        <v>1178</v>
      </c>
      <c r="F489" s="51" t="s">
        <v>394</v>
      </c>
      <c r="G489" s="52">
        <v>51</v>
      </c>
      <c r="H489" s="53">
        <v>0</v>
      </c>
      <c r="I489" s="53">
        <v>0</v>
      </c>
      <c r="J489" s="134">
        <v>0</v>
      </c>
      <c r="K489" s="53">
        <f t="shared" si="31"/>
        <v>0</v>
      </c>
      <c r="L489" s="53">
        <f t="shared" si="32"/>
        <v>0</v>
      </c>
      <c r="M489" s="53">
        <f t="shared" si="33"/>
        <v>0</v>
      </c>
      <c r="N489" s="53">
        <f t="shared" si="34"/>
        <v>0</v>
      </c>
      <c r="P489" s="123"/>
    </row>
    <row r="490" spans="1:16">
      <c r="A490" s="46" t="s">
        <v>1179</v>
      </c>
      <c r="B490" s="47" t="s">
        <v>1180</v>
      </c>
      <c r="C490" s="48" t="s">
        <v>1179</v>
      </c>
      <c r="D490" s="49" t="s">
        <v>1181</v>
      </c>
      <c r="E490" s="50" t="s">
        <v>1182</v>
      </c>
      <c r="F490" s="51" t="s">
        <v>300</v>
      </c>
      <c r="G490" s="52">
        <v>51</v>
      </c>
      <c r="H490" s="53">
        <v>0</v>
      </c>
      <c r="I490" s="53">
        <v>0</v>
      </c>
      <c r="J490" s="134">
        <v>0</v>
      </c>
      <c r="K490" s="53">
        <f t="shared" si="31"/>
        <v>0</v>
      </c>
      <c r="L490" s="53">
        <f t="shared" si="32"/>
        <v>0</v>
      </c>
      <c r="M490" s="53">
        <f t="shared" si="33"/>
        <v>0</v>
      </c>
      <c r="N490" s="53">
        <f t="shared" si="34"/>
        <v>0</v>
      </c>
      <c r="P490" s="123"/>
    </row>
    <row r="491" spans="1:16">
      <c r="A491" s="46" t="s">
        <v>1183</v>
      </c>
      <c r="B491" s="47" t="s">
        <v>1184</v>
      </c>
      <c r="C491" s="48" t="s">
        <v>1183</v>
      </c>
      <c r="D491" s="49" t="s">
        <v>1184</v>
      </c>
      <c r="E491" s="50" t="s">
        <v>1185</v>
      </c>
      <c r="F491" s="51" t="s">
        <v>394</v>
      </c>
      <c r="G491" s="52">
        <v>51</v>
      </c>
      <c r="H491" s="53">
        <v>0</v>
      </c>
      <c r="I491" s="53">
        <v>0</v>
      </c>
      <c r="J491" s="134">
        <v>0</v>
      </c>
      <c r="K491" s="53">
        <f t="shared" si="31"/>
        <v>0</v>
      </c>
      <c r="L491" s="53">
        <f t="shared" si="32"/>
        <v>0</v>
      </c>
      <c r="M491" s="53">
        <f t="shared" si="33"/>
        <v>0</v>
      </c>
      <c r="N491" s="53">
        <f t="shared" si="34"/>
        <v>0</v>
      </c>
      <c r="P491" s="123"/>
    </row>
    <row r="492" spans="1:16">
      <c r="A492" s="54" t="s">
        <v>1164</v>
      </c>
      <c r="B492" s="55" t="s">
        <v>1165</v>
      </c>
      <c r="C492" s="56" t="s">
        <v>1186</v>
      </c>
      <c r="D492" s="57" t="s">
        <v>1187</v>
      </c>
      <c r="E492" s="58" t="s">
        <v>1188</v>
      </c>
      <c r="F492" s="59" t="s">
        <v>394</v>
      </c>
      <c r="G492" s="60">
        <v>51</v>
      </c>
      <c r="H492" s="61">
        <v>0</v>
      </c>
      <c r="I492" s="61">
        <v>0</v>
      </c>
      <c r="J492" s="135">
        <v>0</v>
      </c>
      <c r="K492" s="61">
        <f t="shared" si="31"/>
        <v>0</v>
      </c>
      <c r="L492" s="61">
        <f t="shared" si="32"/>
        <v>0</v>
      </c>
      <c r="M492" s="61">
        <f t="shared" si="33"/>
        <v>0</v>
      </c>
      <c r="N492" s="61">
        <f t="shared" si="34"/>
        <v>0</v>
      </c>
      <c r="P492" s="123"/>
    </row>
    <row r="493" spans="1:16">
      <c r="A493" s="54" t="s">
        <v>1170</v>
      </c>
      <c r="B493" s="55" t="s">
        <v>1171</v>
      </c>
      <c r="C493" s="56" t="s">
        <v>1186</v>
      </c>
      <c r="D493" s="57" t="s">
        <v>1187</v>
      </c>
      <c r="E493" s="58" t="s">
        <v>1189</v>
      </c>
      <c r="F493" s="59" t="s">
        <v>394</v>
      </c>
      <c r="G493" s="60">
        <v>51</v>
      </c>
      <c r="H493" s="61">
        <v>0</v>
      </c>
      <c r="I493" s="61">
        <v>0</v>
      </c>
      <c r="J493" s="135">
        <v>0</v>
      </c>
      <c r="K493" s="61">
        <f t="shared" si="31"/>
        <v>0</v>
      </c>
      <c r="L493" s="61">
        <f t="shared" si="32"/>
        <v>0</v>
      </c>
      <c r="M493" s="61">
        <f t="shared" si="33"/>
        <v>0</v>
      </c>
      <c r="N493" s="61">
        <f t="shared" si="34"/>
        <v>0</v>
      </c>
      <c r="P493" s="123"/>
    </row>
    <row r="494" spans="1:16">
      <c r="A494" s="54" t="s">
        <v>1173</v>
      </c>
      <c r="B494" s="55" t="s">
        <v>1174</v>
      </c>
      <c r="C494" s="56" t="s">
        <v>1186</v>
      </c>
      <c r="D494" s="57" t="s">
        <v>1187</v>
      </c>
      <c r="E494" s="58" t="s">
        <v>1190</v>
      </c>
      <c r="F494" s="59" t="s">
        <v>394</v>
      </c>
      <c r="G494" s="60">
        <v>51</v>
      </c>
      <c r="H494" s="61">
        <v>0</v>
      </c>
      <c r="I494" s="61">
        <v>0</v>
      </c>
      <c r="J494" s="135">
        <v>0</v>
      </c>
      <c r="K494" s="61">
        <f t="shared" si="31"/>
        <v>0</v>
      </c>
      <c r="L494" s="61">
        <f t="shared" si="32"/>
        <v>0</v>
      </c>
      <c r="M494" s="61">
        <f t="shared" si="33"/>
        <v>0</v>
      </c>
      <c r="N494" s="61">
        <f t="shared" si="34"/>
        <v>0</v>
      </c>
      <c r="P494" s="123"/>
    </row>
    <row r="495" spans="1:16">
      <c r="A495" s="54" t="s">
        <v>1176</v>
      </c>
      <c r="B495" s="55" t="s">
        <v>1177</v>
      </c>
      <c r="C495" s="56" t="s">
        <v>1186</v>
      </c>
      <c r="D495" s="57" t="s">
        <v>1187</v>
      </c>
      <c r="E495" s="58" t="s">
        <v>1191</v>
      </c>
      <c r="F495" s="59" t="s">
        <v>394</v>
      </c>
      <c r="G495" s="60">
        <v>51</v>
      </c>
      <c r="H495" s="61">
        <v>0</v>
      </c>
      <c r="I495" s="61">
        <v>0</v>
      </c>
      <c r="J495" s="135">
        <v>0</v>
      </c>
      <c r="K495" s="61">
        <f t="shared" si="31"/>
        <v>0</v>
      </c>
      <c r="L495" s="61">
        <f t="shared" si="32"/>
        <v>0</v>
      </c>
      <c r="M495" s="61">
        <f t="shared" si="33"/>
        <v>0</v>
      </c>
      <c r="N495" s="61">
        <f t="shared" si="34"/>
        <v>0</v>
      </c>
      <c r="P495" s="123"/>
    </row>
    <row r="496" spans="1:16">
      <c r="A496" s="54" t="s">
        <v>1179</v>
      </c>
      <c r="B496" s="55" t="s">
        <v>1180</v>
      </c>
      <c r="C496" s="56" t="s">
        <v>1186</v>
      </c>
      <c r="D496" s="57" t="s">
        <v>1187</v>
      </c>
      <c r="E496" s="58" t="s">
        <v>1192</v>
      </c>
      <c r="F496" s="59" t="s">
        <v>300</v>
      </c>
      <c r="G496" s="60">
        <v>51</v>
      </c>
      <c r="H496" s="61">
        <v>0</v>
      </c>
      <c r="I496" s="61">
        <v>0</v>
      </c>
      <c r="J496" s="135">
        <v>0</v>
      </c>
      <c r="K496" s="61">
        <f t="shared" si="31"/>
        <v>0</v>
      </c>
      <c r="L496" s="61">
        <f t="shared" si="32"/>
        <v>0</v>
      </c>
      <c r="M496" s="61">
        <f t="shared" si="33"/>
        <v>0</v>
      </c>
      <c r="N496" s="61">
        <f t="shared" si="34"/>
        <v>0</v>
      </c>
      <c r="P496" s="123"/>
    </row>
    <row r="497" spans="1:16">
      <c r="A497" s="54" t="s">
        <v>1183</v>
      </c>
      <c r="B497" s="55" t="s">
        <v>1184</v>
      </c>
      <c r="C497" s="56" t="s">
        <v>1186</v>
      </c>
      <c r="D497" s="57" t="s">
        <v>1187</v>
      </c>
      <c r="E497" s="58" t="s">
        <v>1193</v>
      </c>
      <c r="F497" s="59" t="s">
        <v>394</v>
      </c>
      <c r="G497" s="60">
        <v>51</v>
      </c>
      <c r="H497" s="61">
        <v>0</v>
      </c>
      <c r="I497" s="61">
        <v>0</v>
      </c>
      <c r="J497" s="135">
        <v>0</v>
      </c>
      <c r="K497" s="61">
        <f t="shared" si="31"/>
        <v>0</v>
      </c>
      <c r="L497" s="61">
        <f t="shared" si="32"/>
        <v>0</v>
      </c>
      <c r="M497" s="61">
        <f t="shared" si="33"/>
        <v>0</v>
      </c>
      <c r="N497" s="61">
        <f t="shared" si="34"/>
        <v>0</v>
      </c>
      <c r="P497" s="123"/>
    </row>
    <row r="498" spans="1:16">
      <c r="A498" s="74" t="s">
        <v>1186</v>
      </c>
      <c r="B498" s="75" t="s">
        <v>1187</v>
      </c>
      <c r="C498" s="76" t="s">
        <v>1186</v>
      </c>
      <c r="D498" s="77" t="s">
        <v>1194</v>
      </c>
      <c r="E498" s="78" t="s">
        <v>1195</v>
      </c>
      <c r="F498" s="79" t="s">
        <v>394</v>
      </c>
      <c r="G498" s="80">
        <v>51</v>
      </c>
      <c r="H498" s="81">
        <v>0</v>
      </c>
      <c r="I498" s="81">
        <v>0</v>
      </c>
      <c r="J498" s="137">
        <v>0</v>
      </c>
      <c r="K498" s="81">
        <f t="shared" si="31"/>
        <v>0</v>
      </c>
      <c r="L498" s="81">
        <f t="shared" si="32"/>
        <v>0</v>
      </c>
      <c r="M498" s="81">
        <f t="shared" si="33"/>
        <v>0</v>
      </c>
      <c r="N498" s="81">
        <f t="shared" si="34"/>
        <v>0</v>
      </c>
      <c r="P498" s="123"/>
    </row>
    <row r="499" spans="1:16">
      <c r="A499" s="54" t="s">
        <v>1161</v>
      </c>
      <c r="B499" s="55" t="s">
        <v>1162</v>
      </c>
      <c r="C499" s="82" t="s">
        <v>1196</v>
      </c>
      <c r="D499" s="83" t="s">
        <v>1187</v>
      </c>
      <c r="E499" s="84" t="s">
        <v>1475</v>
      </c>
      <c r="F499" s="59" t="s">
        <v>394</v>
      </c>
      <c r="G499" s="60">
        <v>51</v>
      </c>
      <c r="H499" s="61">
        <v>114.9</v>
      </c>
      <c r="I499" s="61">
        <v>121</v>
      </c>
      <c r="J499" s="135">
        <v>112.5</v>
      </c>
      <c r="K499" s="61">
        <f t="shared" si="31"/>
        <v>104</v>
      </c>
      <c r="L499" s="61">
        <f t="shared" si="32"/>
        <v>95.5</v>
      </c>
      <c r="M499" s="61">
        <f t="shared" si="33"/>
        <v>87</v>
      </c>
      <c r="N499" s="61">
        <f t="shared" si="34"/>
        <v>78.5</v>
      </c>
      <c r="P499" s="123"/>
    </row>
    <row r="500" spans="1:16">
      <c r="A500" s="54" t="s">
        <v>1164</v>
      </c>
      <c r="B500" s="55" t="s">
        <v>1165</v>
      </c>
      <c r="C500" s="82" t="s">
        <v>1196</v>
      </c>
      <c r="D500" s="57" t="s">
        <v>1187</v>
      </c>
      <c r="E500" s="58" t="s">
        <v>1476</v>
      </c>
      <c r="F500" s="59" t="s">
        <v>394</v>
      </c>
      <c r="G500" s="60">
        <v>51</v>
      </c>
      <c r="H500" s="61">
        <v>72.650000000000006</v>
      </c>
      <c r="I500" s="61">
        <v>82</v>
      </c>
      <c r="J500" s="135">
        <v>90.8</v>
      </c>
      <c r="K500" s="61">
        <f t="shared" si="31"/>
        <v>99.6</v>
      </c>
      <c r="L500" s="61">
        <f t="shared" si="32"/>
        <v>108.39999999999999</v>
      </c>
      <c r="M500" s="61">
        <f t="shared" si="33"/>
        <v>117.19999999999999</v>
      </c>
      <c r="N500" s="61">
        <f t="shared" si="34"/>
        <v>125.99999999999999</v>
      </c>
      <c r="P500" s="123"/>
    </row>
    <row r="501" spans="1:16">
      <c r="A501" s="54" t="s">
        <v>1170</v>
      </c>
      <c r="B501" s="55" t="s">
        <v>1171</v>
      </c>
      <c r="C501" s="82" t="s">
        <v>1196</v>
      </c>
      <c r="D501" s="57" t="s">
        <v>1187</v>
      </c>
      <c r="E501" s="58" t="s">
        <v>1477</v>
      </c>
      <c r="F501" s="59" t="s">
        <v>394</v>
      </c>
      <c r="G501" s="60">
        <v>51</v>
      </c>
      <c r="H501" s="61">
        <v>52.33</v>
      </c>
      <c r="I501" s="61">
        <v>45</v>
      </c>
      <c r="J501" s="135">
        <v>47.7</v>
      </c>
      <c r="K501" s="61">
        <f t="shared" si="31"/>
        <v>50.400000000000006</v>
      </c>
      <c r="L501" s="61">
        <f t="shared" si="32"/>
        <v>53.100000000000009</v>
      </c>
      <c r="M501" s="61">
        <f t="shared" si="33"/>
        <v>55.800000000000011</v>
      </c>
      <c r="N501" s="61">
        <f t="shared" si="34"/>
        <v>58.500000000000014</v>
      </c>
      <c r="P501" s="123"/>
    </row>
    <row r="502" spans="1:16">
      <c r="A502" s="54" t="s">
        <v>1173</v>
      </c>
      <c r="B502" s="55" t="s">
        <v>1174</v>
      </c>
      <c r="C502" s="82" t="s">
        <v>1196</v>
      </c>
      <c r="D502" s="57" t="s">
        <v>1187</v>
      </c>
      <c r="E502" s="58" t="s">
        <v>1478</v>
      </c>
      <c r="F502" s="59" t="s">
        <v>394</v>
      </c>
      <c r="G502" s="60">
        <v>51</v>
      </c>
      <c r="H502" s="61">
        <v>109</v>
      </c>
      <c r="I502" s="61">
        <v>103</v>
      </c>
      <c r="J502" s="135">
        <v>108.61</v>
      </c>
      <c r="K502" s="61">
        <f t="shared" si="31"/>
        <v>114.22</v>
      </c>
      <c r="L502" s="61">
        <f t="shared" si="32"/>
        <v>119.83</v>
      </c>
      <c r="M502" s="61">
        <f t="shared" si="33"/>
        <v>125.44</v>
      </c>
      <c r="N502" s="61">
        <f t="shared" si="34"/>
        <v>131.05000000000001</v>
      </c>
      <c r="P502" s="123"/>
    </row>
    <row r="503" spans="1:16">
      <c r="A503" s="54" t="s">
        <v>1176</v>
      </c>
      <c r="B503" s="55" t="s">
        <v>1177</v>
      </c>
      <c r="C503" s="82" t="s">
        <v>1196</v>
      </c>
      <c r="D503" s="57" t="s">
        <v>1187</v>
      </c>
      <c r="E503" s="58" t="s">
        <v>1479</v>
      </c>
      <c r="F503" s="59" t="s">
        <v>394</v>
      </c>
      <c r="G503" s="60">
        <v>51</v>
      </c>
      <c r="H503" s="61">
        <v>87.88</v>
      </c>
      <c r="I503" s="61">
        <v>83.56</v>
      </c>
      <c r="J503" s="135">
        <v>84.15</v>
      </c>
      <c r="K503" s="61">
        <f t="shared" si="31"/>
        <v>84.740000000000009</v>
      </c>
      <c r="L503" s="61">
        <f t="shared" si="32"/>
        <v>85.330000000000013</v>
      </c>
      <c r="M503" s="61">
        <f t="shared" si="33"/>
        <v>85.920000000000016</v>
      </c>
      <c r="N503" s="61">
        <f t="shared" si="34"/>
        <v>86.510000000000019</v>
      </c>
      <c r="P503" s="123"/>
    </row>
    <row r="504" spans="1:16">
      <c r="A504" s="54" t="s">
        <v>1179</v>
      </c>
      <c r="B504" s="55" t="s">
        <v>1180</v>
      </c>
      <c r="C504" s="82" t="s">
        <v>1196</v>
      </c>
      <c r="D504" s="57" t="s">
        <v>1187</v>
      </c>
      <c r="E504" s="58" t="s">
        <v>1480</v>
      </c>
      <c r="F504" s="59" t="s">
        <v>300</v>
      </c>
      <c r="G504" s="111">
        <v>51</v>
      </c>
      <c r="H504" s="61">
        <v>97</v>
      </c>
      <c r="I504" s="61">
        <v>106.65</v>
      </c>
      <c r="J504" s="135">
        <v>108.09</v>
      </c>
      <c r="K504" s="61">
        <f t="shared" si="31"/>
        <v>109.53</v>
      </c>
      <c r="L504" s="61">
        <f t="shared" si="32"/>
        <v>110.97</v>
      </c>
      <c r="M504" s="61">
        <f t="shared" si="33"/>
        <v>112.41</v>
      </c>
      <c r="N504" s="61">
        <f t="shared" si="34"/>
        <v>113.85</v>
      </c>
      <c r="P504" s="123"/>
    </row>
    <row r="505" spans="1:16">
      <c r="A505" s="54" t="s">
        <v>1183</v>
      </c>
      <c r="B505" s="55" t="s">
        <v>1184</v>
      </c>
      <c r="C505" s="82" t="s">
        <v>1196</v>
      </c>
      <c r="D505" s="57" t="s">
        <v>1187</v>
      </c>
      <c r="E505" s="58" t="s">
        <v>1481</v>
      </c>
      <c r="F505" s="59" t="s">
        <v>394</v>
      </c>
      <c r="G505" s="111">
        <v>51</v>
      </c>
      <c r="H505" s="61">
        <v>348.55</v>
      </c>
      <c r="I505" s="61">
        <v>353.35</v>
      </c>
      <c r="J505" s="135">
        <v>370.70000000000005</v>
      </c>
      <c r="K505" s="61">
        <f t="shared" si="31"/>
        <v>388.05000000000007</v>
      </c>
      <c r="L505" s="61">
        <f t="shared" si="32"/>
        <v>405.40000000000009</v>
      </c>
      <c r="M505" s="61">
        <f t="shared" si="33"/>
        <v>422.75000000000011</v>
      </c>
      <c r="N505" s="61">
        <f t="shared" si="34"/>
        <v>440.10000000000014</v>
      </c>
      <c r="P505" s="123"/>
    </row>
    <row r="506" spans="1:16">
      <c r="A506" s="85" t="s">
        <v>1196</v>
      </c>
      <c r="B506" s="75" t="s">
        <v>1197</v>
      </c>
      <c r="C506" s="82" t="s">
        <v>1196</v>
      </c>
      <c r="D506" s="77" t="s">
        <v>1198</v>
      </c>
      <c r="E506" s="78" t="s">
        <v>1482</v>
      </c>
      <c r="F506" s="79" t="s">
        <v>394</v>
      </c>
      <c r="G506" s="115">
        <v>51</v>
      </c>
      <c r="H506" s="81">
        <v>0</v>
      </c>
      <c r="I506" s="81">
        <v>0</v>
      </c>
      <c r="J506" s="137">
        <v>0</v>
      </c>
      <c r="K506" s="81">
        <f t="shared" si="31"/>
        <v>0</v>
      </c>
      <c r="L506" s="81">
        <f t="shared" si="32"/>
        <v>0</v>
      </c>
      <c r="M506" s="81">
        <f t="shared" si="33"/>
        <v>0</v>
      </c>
      <c r="N506" s="81">
        <f t="shared" si="34"/>
        <v>0</v>
      </c>
      <c r="P506" s="123"/>
    </row>
    <row r="507" spans="1:16">
      <c r="A507" s="46" t="s">
        <v>1199</v>
      </c>
      <c r="B507" s="47" t="s">
        <v>1200</v>
      </c>
      <c r="C507" s="48" t="s">
        <v>1199</v>
      </c>
      <c r="D507" s="49" t="s">
        <v>1200</v>
      </c>
      <c r="E507" s="50" t="s">
        <v>1201</v>
      </c>
      <c r="F507" s="51" t="s">
        <v>394</v>
      </c>
      <c r="G507" s="52">
        <v>52</v>
      </c>
      <c r="H507" s="53">
        <v>489.73</v>
      </c>
      <c r="I507" s="53">
        <v>472.33000000000004</v>
      </c>
      <c r="J507" s="134">
        <v>425.19999999999993</v>
      </c>
      <c r="K507" s="53">
        <f t="shared" si="31"/>
        <v>378.06999999999982</v>
      </c>
      <c r="L507" s="53">
        <f t="shared" si="32"/>
        <v>330.93999999999971</v>
      </c>
      <c r="M507" s="53">
        <f t="shared" si="33"/>
        <v>283.8099999999996</v>
      </c>
      <c r="N507" s="53">
        <f t="shared" si="34"/>
        <v>236.6799999999995</v>
      </c>
      <c r="P507" s="123"/>
    </row>
    <row r="508" spans="1:16">
      <c r="A508" s="46" t="s">
        <v>1202</v>
      </c>
      <c r="B508" s="47" t="s">
        <v>1203</v>
      </c>
      <c r="C508" s="48" t="s">
        <v>1202</v>
      </c>
      <c r="D508" s="49" t="s">
        <v>1203</v>
      </c>
      <c r="E508" s="50" t="s">
        <v>1204</v>
      </c>
      <c r="F508" s="51" t="s">
        <v>394</v>
      </c>
      <c r="G508" s="52">
        <v>52</v>
      </c>
      <c r="H508" s="53">
        <v>333.73999999999995</v>
      </c>
      <c r="I508" s="53">
        <v>338.47999999999996</v>
      </c>
      <c r="J508" s="134">
        <v>321.60000000000002</v>
      </c>
      <c r="K508" s="53">
        <f t="shared" si="31"/>
        <v>304.72000000000008</v>
      </c>
      <c r="L508" s="53">
        <f t="shared" si="32"/>
        <v>287.84000000000015</v>
      </c>
      <c r="M508" s="53">
        <f t="shared" si="33"/>
        <v>270.96000000000021</v>
      </c>
      <c r="N508" s="53">
        <f t="shared" si="34"/>
        <v>254.08000000000027</v>
      </c>
      <c r="P508" s="123"/>
    </row>
    <row r="509" spans="1:16">
      <c r="A509" s="46" t="s">
        <v>1205</v>
      </c>
      <c r="B509" s="47" t="s">
        <v>1206</v>
      </c>
      <c r="C509" s="48" t="s">
        <v>1205</v>
      </c>
      <c r="D509" s="49" t="s">
        <v>1206</v>
      </c>
      <c r="E509" s="50" t="s">
        <v>1207</v>
      </c>
      <c r="F509" s="51" t="s">
        <v>394</v>
      </c>
      <c r="G509" s="52">
        <v>52</v>
      </c>
      <c r="H509" s="53">
        <v>0</v>
      </c>
      <c r="I509" s="53">
        <v>0</v>
      </c>
      <c r="J509" s="134">
        <v>0</v>
      </c>
      <c r="K509" s="53">
        <f t="shared" si="31"/>
        <v>0</v>
      </c>
      <c r="L509" s="53">
        <f t="shared" si="32"/>
        <v>0</v>
      </c>
      <c r="M509" s="53">
        <f t="shared" si="33"/>
        <v>0</v>
      </c>
      <c r="N509" s="53">
        <f t="shared" si="34"/>
        <v>0</v>
      </c>
      <c r="P509" s="123"/>
    </row>
    <row r="510" spans="1:16">
      <c r="A510" s="46" t="s">
        <v>1208</v>
      </c>
      <c r="B510" s="47" t="s">
        <v>394</v>
      </c>
      <c r="C510" s="48" t="s">
        <v>1208</v>
      </c>
      <c r="D510" s="49" t="s">
        <v>394</v>
      </c>
      <c r="E510" s="50" t="s">
        <v>1209</v>
      </c>
      <c r="F510" s="51" t="s">
        <v>394</v>
      </c>
      <c r="G510" s="52">
        <v>52</v>
      </c>
      <c r="H510" s="53">
        <v>0</v>
      </c>
      <c r="I510" s="53">
        <v>0</v>
      </c>
      <c r="J510" s="134">
        <v>0</v>
      </c>
      <c r="K510" s="53">
        <f t="shared" si="31"/>
        <v>0</v>
      </c>
      <c r="L510" s="53">
        <f t="shared" si="32"/>
        <v>0</v>
      </c>
      <c r="M510" s="53">
        <f t="shared" si="33"/>
        <v>0</v>
      </c>
      <c r="N510" s="53">
        <f t="shared" si="34"/>
        <v>0</v>
      </c>
      <c r="P510" s="123"/>
    </row>
    <row r="511" spans="1:16">
      <c r="A511" s="54" t="s">
        <v>1205</v>
      </c>
      <c r="B511" s="55" t="s">
        <v>1206</v>
      </c>
      <c r="C511" s="108" t="s">
        <v>1210</v>
      </c>
      <c r="D511" s="109" t="s">
        <v>1211</v>
      </c>
      <c r="E511" s="110" t="s">
        <v>1212</v>
      </c>
      <c r="F511" s="59" t="s">
        <v>394</v>
      </c>
      <c r="G511" s="60">
        <v>52</v>
      </c>
      <c r="H511" s="61">
        <v>144.55000000000001</v>
      </c>
      <c r="I511" s="61">
        <v>137.30000000000001</v>
      </c>
      <c r="J511" s="135">
        <v>127.65</v>
      </c>
      <c r="K511" s="61">
        <f t="shared" si="31"/>
        <v>118</v>
      </c>
      <c r="L511" s="61">
        <f t="shared" si="32"/>
        <v>108.35</v>
      </c>
      <c r="M511" s="61">
        <f t="shared" si="33"/>
        <v>98.699999999999989</v>
      </c>
      <c r="N511" s="61">
        <f t="shared" si="34"/>
        <v>89.049999999999983</v>
      </c>
      <c r="P511" s="123"/>
    </row>
    <row r="512" spans="1:16">
      <c r="A512" s="54" t="s">
        <v>1208</v>
      </c>
      <c r="B512" s="55" t="s">
        <v>394</v>
      </c>
      <c r="C512" s="108" t="s">
        <v>1210</v>
      </c>
      <c r="D512" s="109" t="s">
        <v>1211</v>
      </c>
      <c r="E512" s="110" t="s">
        <v>1213</v>
      </c>
      <c r="F512" s="59" t="s">
        <v>394</v>
      </c>
      <c r="G512" s="60">
        <v>52</v>
      </c>
      <c r="H512" s="61">
        <v>509.01</v>
      </c>
      <c r="I512" s="61">
        <v>487.71999999999991</v>
      </c>
      <c r="J512" s="135">
        <v>460.5</v>
      </c>
      <c r="K512" s="61">
        <f t="shared" si="31"/>
        <v>433.28000000000009</v>
      </c>
      <c r="L512" s="61">
        <f t="shared" si="32"/>
        <v>406.06000000000017</v>
      </c>
      <c r="M512" s="61">
        <f t="shared" si="33"/>
        <v>378.84000000000026</v>
      </c>
      <c r="N512" s="61">
        <f t="shared" si="34"/>
        <v>351.62000000000035</v>
      </c>
      <c r="P512" s="123"/>
    </row>
    <row r="513" spans="1:16">
      <c r="A513" s="62" t="s">
        <v>1210</v>
      </c>
      <c r="B513" s="63" t="s">
        <v>1214</v>
      </c>
      <c r="C513" s="108" t="s">
        <v>1210</v>
      </c>
      <c r="D513" s="109" t="s">
        <v>1211</v>
      </c>
      <c r="E513" s="110" t="s">
        <v>1215</v>
      </c>
      <c r="F513" s="67" t="s">
        <v>394</v>
      </c>
      <c r="G513" s="68">
        <v>52</v>
      </c>
      <c r="H513" s="69">
        <v>0</v>
      </c>
      <c r="I513" s="69">
        <v>0</v>
      </c>
      <c r="J513" s="136">
        <v>0</v>
      </c>
      <c r="K513" s="69">
        <f t="shared" si="31"/>
        <v>0</v>
      </c>
      <c r="L513" s="69">
        <f t="shared" si="32"/>
        <v>0</v>
      </c>
      <c r="M513" s="69">
        <f t="shared" si="33"/>
        <v>0</v>
      </c>
      <c r="N513" s="69">
        <f t="shared" si="34"/>
        <v>0</v>
      </c>
      <c r="P513" s="123"/>
    </row>
    <row r="514" spans="1:16">
      <c r="A514" s="46" t="s">
        <v>80</v>
      </c>
      <c r="B514" s="47" t="s">
        <v>82</v>
      </c>
      <c r="C514" s="48" t="s">
        <v>80</v>
      </c>
      <c r="D514" s="49" t="s">
        <v>82</v>
      </c>
      <c r="E514" s="50" t="s">
        <v>1216</v>
      </c>
      <c r="F514" s="51" t="s">
        <v>394</v>
      </c>
      <c r="G514" s="52">
        <v>54</v>
      </c>
      <c r="H514" s="53">
        <v>1443.5300000000002</v>
      </c>
      <c r="I514" s="53">
        <v>1393.0900000000001</v>
      </c>
      <c r="J514" s="134">
        <v>1343.18</v>
      </c>
      <c r="K514" s="53">
        <f t="shared" si="31"/>
        <v>1293.27</v>
      </c>
      <c r="L514" s="53">
        <f t="shared" si="32"/>
        <v>1243.3599999999999</v>
      </c>
      <c r="M514" s="53">
        <f t="shared" si="33"/>
        <v>1193.4499999999998</v>
      </c>
      <c r="N514" s="53">
        <f t="shared" si="34"/>
        <v>1143.5399999999997</v>
      </c>
      <c r="P514" s="123"/>
    </row>
    <row r="515" spans="1:16">
      <c r="A515" s="46" t="s">
        <v>83</v>
      </c>
      <c r="B515" s="47" t="s">
        <v>115</v>
      </c>
      <c r="C515" s="48" t="s">
        <v>83</v>
      </c>
      <c r="D515" s="49" t="s">
        <v>115</v>
      </c>
      <c r="E515" s="50" t="s">
        <v>1217</v>
      </c>
      <c r="F515" s="51" t="s">
        <v>394</v>
      </c>
      <c r="G515" s="52">
        <v>55</v>
      </c>
      <c r="H515" s="53">
        <v>621.46</v>
      </c>
      <c r="I515" s="53">
        <v>594.6</v>
      </c>
      <c r="J515" s="134">
        <v>560.70000000000005</v>
      </c>
      <c r="K515" s="53">
        <f t="shared" si="31"/>
        <v>526.80000000000007</v>
      </c>
      <c r="L515" s="53">
        <f t="shared" si="32"/>
        <v>492.90000000000009</v>
      </c>
      <c r="M515" s="53">
        <f t="shared" si="33"/>
        <v>459.00000000000011</v>
      </c>
      <c r="N515" s="53">
        <f t="shared" si="34"/>
        <v>425.10000000000014</v>
      </c>
      <c r="P515" s="123"/>
    </row>
    <row r="516" spans="1:16">
      <c r="A516" s="46" t="s">
        <v>85</v>
      </c>
      <c r="B516" s="47" t="s">
        <v>87</v>
      </c>
      <c r="C516" s="48" t="s">
        <v>85</v>
      </c>
      <c r="D516" s="49" t="s">
        <v>87</v>
      </c>
      <c r="E516" s="50" t="s">
        <v>1218</v>
      </c>
      <c r="F516" s="51" t="s">
        <v>394</v>
      </c>
      <c r="G516" s="52">
        <v>56</v>
      </c>
      <c r="H516" s="53">
        <v>1304.79</v>
      </c>
      <c r="I516" s="53">
        <v>1251.68</v>
      </c>
      <c r="J516" s="134">
        <v>1186.3900000000001</v>
      </c>
      <c r="K516" s="53">
        <f t="shared" si="31"/>
        <v>1121.1000000000001</v>
      </c>
      <c r="L516" s="53">
        <f t="shared" si="32"/>
        <v>1055.8100000000002</v>
      </c>
      <c r="M516" s="53">
        <f t="shared" si="33"/>
        <v>990.52000000000021</v>
      </c>
      <c r="N516" s="53">
        <f t="shared" si="34"/>
        <v>925.23000000000025</v>
      </c>
      <c r="P516" s="123"/>
    </row>
    <row r="517" spans="1:16">
      <c r="A517" s="46" t="s">
        <v>1219</v>
      </c>
      <c r="B517" s="47" t="s">
        <v>1220</v>
      </c>
      <c r="C517" s="48" t="s">
        <v>1219</v>
      </c>
      <c r="D517" s="49" t="s">
        <v>1220</v>
      </c>
      <c r="E517" s="50" t="s">
        <v>1221</v>
      </c>
      <c r="F517" s="51" t="s">
        <v>332</v>
      </c>
      <c r="G517" s="52">
        <v>60</v>
      </c>
      <c r="H517" s="53">
        <v>352.91</v>
      </c>
      <c r="I517" s="53">
        <v>351.89000000000004</v>
      </c>
      <c r="J517" s="134">
        <v>357.08</v>
      </c>
      <c r="K517" s="53">
        <f t="shared" si="31"/>
        <v>362.26999999999992</v>
      </c>
      <c r="L517" s="53">
        <f t="shared" si="32"/>
        <v>367.45999999999987</v>
      </c>
      <c r="M517" s="53">
        <f t="shared" si="33"/>
        <v>372.64999999999981</v>
      </c>
      <c r="N517" s="53">
        <f t="shared" si="34"/>
        <v>377.83999999999975</v>
      </c>
      <c r="P517" s="123"/>
    </row>
    <row r="518" spans="1:16">
      <c r="A518" s="46" t="s">
        <v>1222</v>
      </c>
      <c r="B518" s="47" t="s">
        <v>1223</v>
      </c>
      <c r="C518" s="48" t="s">
        <v>1222</v>
      </c>
      <c r="D518" s="49" t="s">
        <v>1223</v>
      </c>
      <c r="E518" s="50" t="s">
        <v>1224</v>
      </c>
      <c r="F518" s="51" t="s">
        <v>332</v>
      </c>
      <c r="G518" s="52">
        <v>60</v>
      </c>
      <c r="H518" s="53">
        <v>62</v>
      </c>
      <c r="I518" s="53">
        <v>69.900000000000006</v>
      </c>
      <c r="J518" s="134">
        <v>52.019999999999996</v>
      </c>
      <c r="K518" s="53">
        <f t="shared" si="31"/>
        <v>34.139999999999986</v>
      </c>
      <c r="L518" s="53">
        <f t="shared" si="32"/>
        <v>16.259999999999977</v>
      </c>
      <c r="M518" s="53">
        <v>0</v>
      </c>
      <c r="N518" s="53">
        <v>0</v>
      </c>
      <c r="P518" s="123"/>
    </row>
    <row r="519" spans="1:16">
      <c r="A519" s="46" t="s">
        <v>1225</v>
      </c>
      <c r="B519" s="47" t="s">
        <v>1226</v>
      </c>
      <c r="C519" s="48" t="s">
        <v>1225</v>
      </c>
      <c r="D519" s="49" t="s">
        <v>1226</v>
      </c>
      <c r="E519" s="50" t="s">
        <v>1227</v>
      </c>
      <c r="F519" s="51" t="s">
        <v>425</v>
      </c>
      <c r="G519" s="52">
        <v>61</v>
      </c>
      <c r="H519" s="53">
        <v>0</v>
      </c>
      <c r="I519" s="53">
        <v>0</v>
      </c>
      <c r="J519" s="134">
        <v>0</v>
      </c>
      <c r="K519" s="53">
        <f t="shared" si="31"/>
        <v>0</v>
      </c>
      <c r="L519" s="53">
        <f t="shared" si="32"/>
        <v>0</v>
      </c>
      <c r="M519" s="53">
        <f t="shared" si="33"/>
        <v>0</v>
      </c>
      <c r="N519" s="53">
        <f t="shared" si="34"/>
        <v>0</v>
      </c>
      <c r="P519" s="123"/>
    </row>
    <row r="520" spans="1:16">
      <c r="A520" s="46" t="s">
        <v>1228</v>
      </c>
      <c r="B520" s="47" t="s">
        <v>1229</v>
      </c>
      <c r="C520" s="48" t="s">
        <v>1228</v>
      </c>
      <c r="D520" s="49" t="s">
        <v>1229</v>
      </c>
      <c r="E520" s="50" t="s">
        <v>1230</v>
      </c>
      <c r="F520" s="51" t="s">
        <v>425</v>
      </c>
      <c r="G520" s="52">
        <v>61</v>
      </c>
      <c r="H520" s="53">
        <v>0</v>
      </c>
      <c r="I520" s="53">
        <v>0</v>
      </c>
      <c r="J520" s="134">
        <v>0</v>
      </c>
      <c r="K520" s="53">
        <f t="shared" si="31"/>
        <v>0</v>
      </c>
      <c r="L520" s="53">
        <f t="shared" si="32"/>
        <v>0</v>
      </c>
      <c r="M520" s="53">
        <f t="shared" si="33"/>
        <v>0</v>
      </c>
      <c r="N520" s="53">
        <f t="shared" si="34"/>
        <v>0</v>
      </c>
      <c r="P520" s="123"/>
    </row>
    <row r="521" spans="1:16">
      <c r="A521" s="86" t="s">
        <v>1225</v>
      </c>
      <c r="B521" s="87" t="s">
        <v>1226</v>
      </c>
      <c r="C521" s="82" t="s">
        <v>1231</v>
      </c>
      <c r="D521" s="83" t="s">
        <v>1232</v>
      </c>
      <c r="E521" s="84" t="s">
        <v>1483</v>
      </c>
      <c r="F521" s="59" t="s">
        <v>425</v>
      </c>
      <c r="G521" s="60">
        <v>61</v>
      </c>
      <c r="H521" s="61">
        <v>1239.8599999999999</v>
      </c>
      <c r="I521" s="61">
        <v>1189.1300000000001</v>
      </c>
      <c r="J521" s="135">
        <v>1178.01</v>
      </c>
      <c r="K521" s="61">
        <f t="shared" si="31"/>
        <v>1166.8899999999999</v>
      </c>
      <c r="L521" s="61">
        <f t="shared" si="32"/>
        <v>1155.7699999999998</v>
      </c>
      <c r="M521" s="61">
        <f t="shared" si="33"/>
        <v>1144.6499999999996</v>
      </c>
      <c r="N521" s="61">
        <f t="shared" si="34"/>
        <v>1133.5299999999995</v>
      </c>
      <c r="P521" s="123"/>
    </row>
    <row r="522" spans="1:16">
      <c r="A522" s="86" t="s">
        <v>1228</v>
      </c>
      <c r="B522" s="87" t="s">
        <v>1229</v>
      </c>
      <c r="C522" s="82" t="s">
        <v>1231</v>
      </c>
      <c r="D522" s="83" t="s">
        <v>1232</v>
      </c>
      <c r="E522" s="84" t="s">
        <v>1484</v>
      </c>
      <c r="F522" s="59" t="s">
        <v>425</v>
      </c>
      <c r="G522" s="60">
        <v>61</v>
      </c>
      <c r="H522" s="61">
        <v>1209.6299999999999</v>
      </c>
      <c r="I522" s="61">
        <v>1179.08</v>
      </c>
      <c r="J522" s="135">
        <v>1061.45</v>
      </c>
      <c r="K522" s="61">
        <f t="shared" si="31"/>
        <v>943.82000000000016</v>
      </c>
      <c r="L522" s="61">
        <f t="shared" si="32"/>
        <v>826.19000000000028</v>
      </c>
      <c r="M522" s="61">
        <f t="shared" si="33"/>
        <v>708.5600000000004</v>
      </c>
      <c r="N522" s="61">
        <f t="shared" si="34"/>
        <v>590.93000000000052</v>
      </c>
      <c r="P522" s="123"/>
    </row>
    <row r="523" spans="1:16">
      <c r="A523" s="85" t="s">
        <v>1231</v>
      </c>
      <c r="B523" s="63" t="s">
        <v>1233</v>
      </c>
      <c r="C523" s="82" t="s">
        <v>1231</v>
      </c>
      <c r="D523" s="83" t="s">
        <v>1232</v>
      </c>
      <c r="E523" s="84" t="s">
        <v>1485</v>
      </c>
      <c r="F523" s="67" t="s">
        <v>425</v>
      </c>
      <c r="G523" s="68">
        <v>61</v>
      </c>
      <c r="H523" s="95">
        <v>0</v>
      </c>
      <c r="I523" s="95">
        <v>0</v>
      </c>
      <c r="J523" s="138">
        <v>0</v>
      </c>
      <c r="K523" s="95">
        <f t="shared" si="31"/>
        <v>0</v>
      </c>
      <c r="L523" s="95">
        <f t="shared" si="32"/>
        <v>0</v>
      </c>
      <c r="M523" s="95">
        <f t="shared" si="33"/>
        <v>0</v>
      </c>
      <c r="N523" s="95">
        <f t="shared" si="34"/>
        <v>0</v>
      </c>
      <c r="P523" s="123"/>
    </row>
    <row r="524" spans="1:16">
      <c r="A524" s="46" t="s">
        <v>1234</v>
      </c>
      <c r="B524" s="47" t="s">
        <v>1235</v>
      </c>
      <c r="C524" s="48" t="s">
        <v>1234</v>
      </c>
      <c r="D524" s="49" t="s">
        <v>1235</v>
      </c>
      <c r="E524" s="50" t="s">
        <v>1236</v>
      </c>
      <c r="F524" s="51" t="s">
        <v>394</v>
      </c>
      <c r="G524" s="52">
        <v>63</v>
      </c>
      <c r="H524" s="53">
        <v>0</v>
      </c>
      <c r="I524" s="53">
        <v>0</v>
      </c>
      <c r="J524" s="134">
        <v>0</v>
      </c>
      <c r="K524" s="53">
        <f t="shared" si="31"/>
        <v>0</v>
      </c>
      <c r="L524" s="53">
        <f t="shared" si="32"/>
        <v>0</v>
      </c>
      <c r="M524" s="53">
        <f t="shared" si="33"/>
        <v>0</v>
      </c>
      <c r="N524" s="53">
        <f t="shared" si="34"/>
        <v>0</v>
      </c>
      <c r="P524" s="123"/>
    </row>
    <row r="525" spans="1:16">
      <c r="A525" s="46" t="s">
        <v>1237</v>
      </c>
      <c r="B525" s="47" t="s">
        <v>1238</v>
      </c>
      <c r="C525" s="48" t="s">
        <v>1237</v>
      </c>
      <c r="D525" s="49" t="s">
        <v>1238</v>
      </c>
      <c r="E525" s="50" t="s">
        <v>1239</v>
      </c>
      <c r="F525" s="51" t="s">
        <v>394</v>
      </c>
      <c r="G525" s="52">
        <v>63</v>
      </c>
      <c r="H525" s="53">
        <v>0</v>
      </c>
      <c r="I525" s="53">
        <v>0</v>
      </c>
      <c r="J525" s="134">
        <v>0</v>
      </c>
      <c r="K525" s="53">
        <f t="shared" si="31"/>
        <v>0</v>
      </c>
      <c r="L525" s="53">
        <f t="shared" si="32"/>
        <v>0</v>
      </c>
      <c r="M525" s="53">
        <f t="shared" si="33"/>
        <v>0</v>
      </c>
      <c r="N525" s="53">
        <f t="shared" si="34"/>
        <v>0</v>
      </c>
      <c r="P525" s="123"/>
    </row>
    <row r="526" spans="1:16">
      <c r="A526" s="46" t="s">
        <v>1240</v>
      </c>
      <c r="B526" s="47" t="s">
        <v>1241</v>
      </c>
      <c r="C526" s="48" t="s">
        <v>1240</v>
      </c>
      <c r="D526" s="49" t="s">
        <v>1241</v>
      </c>
      <c r="E526" s="50" t="s">
        <v>1242</v>
      </c>
      <c r="F526" s="51" t="s">
        <v>394</v>
      </c>
      <c r="G526" s="52">
        <v>63</v>
      </c>
      <c r="H526" s="53">
        <v>0</v>
      </c>
      <c r="I526" s="53">
        <v>0</v>
      </c>
      <c r="J526" s="134">
        <v>0</v>
      </c>
      <c r="K526" s="53">
        <f t="shared" si="31"/>
        <v>0</v>
      </c>
      <c r="L526" s="53">
        <f t="shared" si="32"/>
        <v>0</v>
      </c>
      <c r="M526" s="53">
        <f t="shared" si="33"/>
        <v>0</v>
      </c>
      <c r="N526" s="53">
        <f t="shared" si="34"/>
        <v>0</v>
      </c>
      <c r="P526" s="123"/>
    </row>
    <row r="527" spans="1:16">
      <c r="A527" s="46" t="s">
        <v>1243</v>
      </c>
      <c r="B527" s="47" t="s">
        <v>1244</v>
      </c>
      <c r="C527" s="48" t="s">
        <v>1243</v>
      </c>
      <c r="D527" s="49" t="s">
        <v>1244</v>
      </c>
      <c r="E527" s="50" t="s">
        <v>1245</v>
      </c>
      <c r="F527" s="51" t="s">
        <v>394</v>
      </c>
      <c r="G527" s="52">
        <v>63</v>
      </c>
      <c r="H527" s="53">
        <v>0</v>
      </c>
      <c r="I527" s="53">
        <v>0</v>
      </c>
      <c r="J527" s="134">
        <v>0</v>
      </c>
      <c r="K527" s="53">
        <f t="shared" si="31"/>
        <v>0</v>
      </c>
      <c r="L527" s="53">
        <f t="shared" si="32"/>
        <v>0</v>
      </c>
      <c r="M527" s="53">
        <f t="shared" si="33"/>
        <v>0</v>
      </c>
      <c r="N527" s="53">
        <f t="shared" si="34"/>
        <v>0</v>
      </c>
      <c r="P527" s="123"/>
    </row>
    <row r="528" spans="1:16">
      <c r="A528" s="46" t="s">
        <v>1246</v>
      </c>
      <c r="B528" s="47" t="s">
        <v>1247</v>
      </c>
      <c r="C528" s="48" t="s">
        <v>1246</v>
      </c>
      <c r="D528" s="49" t="s">
        <v>1247</v>
      </c>
      <c r="E528" s="50" t="s">
        <v>1248</v>
      </c>
      <c r="F528" s="51" t="s">
        <v>394</v>
      </c>
      <c r="G528" s="52">
        <v>63</v>
      </c>
      <c r="H528" s="53">
        <v>0</v>
      </c>
      <c r="I528" s="53">
        <v>0</v>
      </c>
      <c r="J528" s="134">
        <v>0</v>
      </c>
      <c r="K528" s="53">
        <f t="shared" si="31"/>
        <v>0</v>
      </c>
      <c r="L528" s="53">
        <f t="shared" si="32"/>
        <v>0</v>
      </c>
      <c r="M528" s="53">
        <f t="shared" si="33"/>
        <v>0</v>
      </c>
      <c r="N528" s="53">
        <f t="shared" si="34"/>
        <v>0</v>
      </c>
      <c r="P528" s="123"/>
    </row>
    <row r="529" spans="1:16">
      <c r="A529" s="46" t="s">
        <v>1249</v>
      </c>
      <c r="B529" s="47" t="s">
        <v>1250</v>
      </c>
      <c r="C529" s="48" t="s">
        <v>1249</v>
      </c>
      <c r="D529" s="49" t="s">
        <v>1250</v>
      </c>
      <c r="E529" s="50" t="s">
        <v>1251</v>
      </c>
      <c r="F529" s="51" t="s">
        <v>300</v>
      </c>
      <c r="G529" s="52">
        <v>63</v>
      </c>
      <c r="H529" s="53">
        <v>0</v>
      </c>
      <c r="I529" s="53">
        <v>0</v>
      </c>
      <c r="J529" s="134">
        <v>0</v>
      </c>
      <c r="K529" s="53">
        <f t="shared" si="31"/>
        <v>0</v>
      </c>
      <c r="L529" s="53">
        <f t="shared" si="32"/>
        <v>0</v>
      </c>
      <c r="M529" s="53">
        <f t="shared" si="33"/>
        <v>0</v>
      </c>
      <c r="N529" s="53">
        <f t="shared" si="34"/>
        <v>0</v>
      </c>
      <c r="P529" s="123"/>
    </row>
    <row r="530" spans="1:16">
      <c r="A530" s="54" t="s">
        <v>1234</v>
      </c>
      <c r="B530" s="55" t="s">
        <v>1235</v>
      </c>
      <c r="C530" s="56" t="s">
        <v>1252</v>
      </c>
      <c r="D530" s="57" t="s">
        <v>1253</v>
      </c>
      <c r="E530" s="58" t="s">
        <v>1254</v>
      </c>
      <c r="F530" s="59" t="s">
        <v>394</v>
      </c>
      <c r="G530" s="60">
        <v>63</v>
      </c>
      <c r="H530" s="61">
        <v>43</v>
      </c>
      <c r="I530" s="61">
        <v>48</v>
      </c>
      <c r="J530" s="135">
        <v>49.3</v>
      </c>
      <c r="K530" s="61">
        <f t="shared" si="31"/>
        <v>50.599999999999994</v>
      </c>
      <c r="L530" s="61">
        <f t="shared" si="32"/>
        <v>51.899999999999991</v>
      </c>
      <c r="M530" s="61">
        <f t="shared" si="33"/>
        <v>53.199999999999989</v>
      </c>
      <c r="N530" s="61">
        <f t="shared" si="34"/>
        <v>54.499999999999986</v>
      </c>
      <c r="P530" s="123"/>
    </row>
    <row r="531" spans="1:16">
      <c r="A531" s="54" t="s">
        <v>1237</v>
      </c>
      <c r="B531" s="55" t="s">
        <v>1238</v>
      </c>
      <c r="C531" s="56" t="s">
        <v>1252</v>
      </c>
      <c r="D531" s="57" t="s">
        <v>1253</v>
      </c>
      <c r="E531" s="58" t="s">
        <v>1255</v>
      </c>
      <c r="F531" s="59" t="s">
        <v>394</v>
      </c>
      <c r="G531" s="60">
        <v>63</v>
      </c>
      <c r="H531" s="61">
        <v>44</v>
      </c>
      <c r="I531" s="61">
        <v>39</v>
      </c>
      <c r="J531" s="135">
        <v>30</v>
      </c>
      <c r="K531" s="61">
        <f t="shared" si="31"/>
        <v>21</v>
      </c>
      <c r="L531" s="61">
        <f t="shared" si="32"/>
        <v>12</v>
      </c>
      <c r="M531" s="61">
        <f t="shared" si="33"/>
        <v>3</v>
      </c>
      <c r="N531" s="61">
        <v>0</v>
      </c>
      <c r="P531" s="123"/>
    </row>
    <row r="532" spans="1:16">
      <c r="A532" s="54" t="s">
        <v>1240</v>
      </c>
      <c r="B532" s="55" t="s">
        <v>1241</v>
      </c>
      <c r="C532" s="56" t="s">
        <v>1252</v>
      </c>
      <c r="D532" s="57" t="s">
        <v>1253</v>
      </c>
      <c r="E532" s="58" t="s">
        <v>1256</v>
      </c>
      <c r="F532" s="59" t="s">
        <v>394</v>
      </c>
      <c r="G532" s="60">
        <v>63</v>
      </c>
      <c r="H532" s="61">
        <v>211.5</v>
      </c>
      <c r="I532" s="61">
        <v>201.6</v>
      </c>
      <c r="J532" s="135">
        <v>205.27</v>
      </c>
      <c r="K532" s="61">
        <f t="shared" si="31"/>
        <v>208.94000000000003</v>
      </c>
      <c r="L532" s="61">
        <f t="shared" si="32"/>
        <v>212.61000000000004</v>
      </c>
      <c r="M532" s="61">
        <f t="shared" si="33"/>
        <v>216.28000000000006</v>
      </c>
      <c r="N532" s="61">
        <f t="shared" si="34"/>
        <v>219.95000000000007</v>
      </c>
      <c r="P532" s="123"/>
    </row>
    <row r="533" spans="1:16">
      <c r="A533" s="54" t="s">
        <v>1243</v>
      </c>
      <c r="B533" s="55" t="s">
        <v>1244</v>
      </c>
      <c r="C533" s="56" t="s">
        <v>1252</v>
      </c>
      <c r="D533" s="57" t="s">
        <v>1253</v>
      </c>
      <c r="E533" s="58" t="s">
        <v>1257</v>
      </c>
      <c r="F533" s="59" t="s">
        <v>394</v>
      </c>
      <c r="G533" s="60">
        <v>63</v>
      </c>
      <c r="H533" s="61">
        <v>393.7</v>
      </c>
      <c r="I533" s="61">
        <v>408.95</v>
      </c>
      <c r="J533" s="135">
        <v>423.9</v>
      </c>
      <c r="K533" s="61">
        <f t="shared" si="31"/>
        <v>438.84999999999997</v>
      </c>
      <c r="L533" s="61">
        <f t="shared" si="32"/>
        <v>453.79999999999995</v>
      </c>
      <c r="M533" s="61">
        <f t="shared" si="33"/>
        <v>468.74999999999994</v>
      </c>
      <c r="N533" s="61">
        <f t="shared" si="34"/>
        <v>483.69999999999993</v>
      </c>
      <c r="P533" s="123"/>
    </row>
    <row r="534" spans="1:16">
      <c r="A534" s="62" t="s">
        <v>1252</v>
      </c>
      <c r="B534" s="63" t="s">
        <v>1253</v>
      </c>
      <c r="C534" s="64" t="s">
        <v>1252</v>
      </c>
      <c r="D534" s="65" t="s">
        <v>1258</v>
      </c>
      <c r="E534" s="66" t="s">
        <v>1259</v>
      </c>
      <c r="F534" s="67" t="s">
        <v>394</v>
      </c>
      <c r="G534" s="68">
        <v>63</v>
      </c>
      <c r="H534" s="69">
        <v>0</v>
      </c>
      <c r="I534" s="69">
        <v>0</v>
      </c>
      <c r="J534" s="136">
        <v>0</v>
      </c>
      <c r="K534" s="69">
        <f t="shared" si="31"/>
        <v>0</v>
      </c>
      <c r="L534" s="69">
        <f t="shared" si="32"/>
        <v>0</v>
      </c>
      <c r="M534" s="69">
        <f t="shared" si="33"/>
        <v>0</v>
      </c>
      <c r="N534" s="69">
        <f t="shared" si="34"/>
        <v>0</v>
      </c>
      <c r="P534" s="123"/>
    </row>
    <row r="535" spans="1:16">
      <c r="A535" s="86" t="s">
        <v>1246</v>
      </c>
      <c r="B535" s="87" t="s">
        <v>1247</v>
      </c>
      <c r="C535" s="56" t="s">
        <v>1260</v>
      </c>
      <c r="D535" s="57" t="s">
        <v>1261</v>
      </c>
      <c r="E535" s="58" t="s">
        <v>1262</v>
      </c>
      <c r="F535" s="59" t="s">
        <v>394</v>
      </c>
      <c r="G535" s="60">
        <v>63</v>
      </c>
      <c r="H535" s="61">
        <v>210.59</v>
      </c>
      <c r="I535" s="61">
        <v>195.00000000000003</v>
      </c>
      <c r="J535" s="135">
        <v>197.48999999999998</v>
      </c>
      <c r="K535" s="61">
        <f t="shared" ref="K535:K597" si="35">J535-I535+J535</f>
        <v>199.97999999999993</v>
      </c>
      <c r="L535" s="61">
        <f t="shared" ref="L535:L597" si="36">+J535-I535+K535</f>
        <v>202.46999999999989</v>
      </c>
      <c r="M535" s="61">
        <f t="shared" ref="M535:M597" si="37">+J535-I535+L535</f>
        <v>204.95999999999984</v>
      </c>
      <c r="N535" s="61">
        <f t="shared" ref="N535:N597" si="38">+J535-I535+M535</f>
        <v>207.44999999999979</v>
      </c>
      <c r="P535" s="123"/>
    </row>
    <row r="536" spans="1:16">
      <c r="A536" s="86" t="s">
        <v>1249</v>
      </c>
      <c r="B536" s="87" t="s">
        <v>1250</v>
      </c>
      <c r="C536" s="56" t="s">
        <v>1260</v>
      </c>
      <c r="D536" s="57" t="s">
        <v>1261</v>
      </c>
      <c r="E536" s="58" t="s">
        <v>1263</v>
      </c>
      <c r="F536" s="59" t="s">
        <v>300</v>
      </c>
      <c r="G536" s="60">
        <v>63</v>
      </c>
      <c r="H536" s="61">
        <v>154.24</v>
      </c>
      <c r="I536" s="61">
        <v>167.14000000000001</v>
      </c>
      <c r="J536" s="135">
        <v>170.70000000000002</v>
      </c>
      <c r="K536" s="61">
        <f t="shared" si="35"/>
        <v>174.26000000000002</v>
      </c>
      <c r="L536" s="61">
        <f t="shared" si="36"/>
        <v>177.82000000000002</v>
      </c>
      <c r="M536" s="61">
        <f t="shared" si="37"/>
        <v>181.38000000000002</v>
      </c>
      <c r="N536" s="61">
        <f t="shared" si="38"/>
        <v>184.94000000000003</v>
      </c>
      <c r="P536" s="123"/>
    </row>
    <row r="537" spans="1:16">
      <c r="A537" s="62" t="s">
        <v>1260</v>
      </c>
      <c r="B537" s="63" t="s">
        <v>1261</v>
      </c>
      <c r="C537" s="64" t="s">
        <v>1260</v>
      </c>
      <c r="D537" s="65" t="s">
        <v>1261</v>
      </c>
      <c r="E537" s="66" t="s">
        <v>1264</v>
      </c>
      <c r="F537" s="67" t="s">
        <v>394</v>
      </c>
      <c r="G537" s="68">
        <v>63</v>
      </c>
      <c r="H537" s="95">
        <v>0</v>
      </c>
      <c r="I537" s="95">
        <v>0</v>
      </c>
      <c r="J537" s="138">
        <v>0</v>
      </c>
      <c r="K537" s="95">
        <f t="shared" si="35"/>
        <v>0</v>
      </c>
      <c r="L537" s="95">
        <f t="shared" si="36"/>
        <v>0</v>
      </c>
      <c r="M537" s="95">
        <f t="shared" si="37"/>
        <v>0</v>
      </c>
      <c r="N537" s="95">
        <f t="shared" si="38"/>
        <v>0</v>
      </c>
      <c r="P537" s="123"/>
    </row>
    <row r="538" spans="1:16">
      <c r="A538" s="46" t="s">
        <v>1265</v>
      </c>
      <c r="B538" s="47" t="s">
        <v>1266</v>
      </c>
      <c r="C538" s="72" t="s">
        <v>1265</v>
      </c>
      <c r="D538" s="49" t="s">
        <v>1266</v>
      </c>
      <c r="E538" s="73" t="s">
        <v>1267</v>
      </c>
      <c r="F538" s="51" t="s">
        <v>707</v>
      </c>
      <c r="G538" s="52">
        <v>64</v>
      </c>
      <c r="H538" s="53">
        <v>0</v>
      </c>
      <c r="I538" s="53">
        <v>0</v>
      </c>
      <c r="J538" s="134">
        <v>0</v>
      </c>
      <c r="K538" s="53">
        <f t="shared" si="35"/>
        <v>0</v>
      </c>
      <c r="L538" s="53">
        <f t="shared" si="36"/>
        <v>0</v>
      </c>
      <c r="M538" s="53">
        <f t="shared" si="37"/>
        <v>0</v>
      </c>
      <c r="N538" s="53">
        <f t="shared" si="38"/>
        <v>0</v>
      </c>
      <c r="P538" s="123"/>
    </row>
    <row r="539" spans="1:16">
      <c r="A539" s="46" t="s">
        <v>1268</v>
      </c>
      <c r="B539" s="47" t="s">
        <v>1269</v>
      </c>
      <c r="C539" s="72" t="s">
        <v>1268</v>
      </c>
      <c r="D539" s="49" t="s">
        <v>1269</v>
      </c>
      <c r="E539" s="73" t="s">
        <v>1270</v>
      </c>
      <c r="F539" s="51" t="s">
        <v>707</v>
      </c>
      <c r="G539" s="52">
        <v>64</v>
      </c>
      <c r="H539" s="53">
        <v>0</v>
      </c>
      <c r="I539" s="53">
        <v>0</v>
      </c>
      <c r="J539" s="134">
        <v>0</v>
      </c>
      <c r="K539" s="53">
        <f t="shared" si="35"/>
        <v>0</v>
      </c>
      <c r="L539" s="53">
        <f t="shared" si="36"/>
        <v>0</v>
      </c>
      <c r="M539" s="53">
        <f t="shared" si="37"/>
        <v>0</v>
      </c>
      <c r="N539" s="53">
        <f t="shared" si="38"/>
        <v>0</v>
      </c>
      <c r="P539" s="123"/>
    </row>
    <row r="540" spans="1:16">
      <c r="A540" s="46" t="s">
        <v>1271</v>
      </c>
      <c r="B540" s="47" t="s">
        <v>1272</v>
      </c>
      <c r="C540" s="72" t="s">
        <v>1271</v>
      </c>
      <c r="D540" s="49" t="s">
        <v>1272</v>
      </c>
      <c r="E540" s="73" t="s">
        <v>1273</v>
      </c>
      <c r="F540" s="51" t="s">
        <v>707</v>
      </c>
      <c r="G540" s="52">
        <v>64</v>
      </c>
      <c r="H540" s="53">
        <v>0</v>
      </c>
      <c r="I540" s="53">
        <v>0</v>
      </c>
      <c r="J540" s="134">
        <v>0</v>
      </c>
      <c r="K540" s="53">
        <f t="shared" si="35"/>
        <v>0</v>
      </c>
      <c r="L540" s="53">
        <f t="shared" si="36"/>
        <v>0</v>
      </c>
      <c r="M540" s="53">
        <f t="shared" si="37"/>
        <v>0</v>
      </c>
      <c r="N540" s="53">
        <f t="shared" si="38"/>
        <v>0</v>
      </c>
      <c r="P540" s="123"/>
    </row>
    <row r="541" spans="1:16">
      <c r="A541" s="86" t="s">
        <v>1265</v>
      </c>
      <c r="B541" s="87" t="s">
        <v>1266</v>
      </c>
      <c r="C541" s="56" t="s">
        <v>92</v>
      </c>
      <c r="D541" s="57" t="s">
        <v>1274</v>
      </c>
      <c r="E541" s="58" t="s">
        <v>1275</v>
      </c>
      <c r="F541" s="59" t="s">
        <v>707</v>
      </c>
      <c r="G541" s="60">
        <v>64</v>
      </c>
      <c r="H541" s="61">
        <v>133</v>
      </c>
      <c r="I541" s="61">
        <v>138.19999999999999</v>
      </c>
      <c r="J541" s="135">
        <v>120</v>
      </c>
      <c r="K541" s="61">
        <f t="shared" si="35"/>
        <v>101.80000000000001</v>
      </c>
      <c r="L541" s="61">
        <f t="shared" si="36"/>
        <v>83.600000000000023</v>
      </c>
      <c r="M541" s="61">
        <f t="shared" si="37"/>
        <v>65.400000000000034</v>
      </c>
      <c r="N541" s="61">
        <f t="shared" si="38"/>
        <v>47.200000000000045</v>
      </c>
      <c r="P541" s="123"/>
    </row>
    <row r="542" spans="1:16">
      <c r="A542" s="86" t="s">
        <v>1268</v>
      </c>
      <c r="B542" s="87" t="s">
        <v>1269</v>
      </c>
      <c r="C542" s="56" t="s">
        <v>92</v>
      </c>
      <c r="D542" s="57" t="s">
        <v>1274</v>
      </c>
      <c r="E542" s="58" t="s">
        <v>1276</v>
      </c>
      <c r="F542" s="59" t="s">
        <v>707</v>
      </c>
      <c r="G542" s="60">
        <v>64</v>
      </c>
      <c r="H542" s="61">
        <v>85.7</v>
      </c>
      <c r="I542" s="61">
        <v>86.8</v>
      </c>
      <c r="J542" s="135">
        <v>91.32</v>
      </c>
      <c r="K542" s="61">
        <f t="shared" si="35"/>
        <v>95.839999999999989</v>
      </c>
      <c r="L542" s="61">
        <f t="shared" si="36"/>
        <v>100.35999999999999</v>
      </c>
      <c r="M542" s="61">
        <f t="shared" si="37"/>
        <v>104.87999999999998</v>
      </c>
      <c r="N542" s="61">
        <f t="shared" si="38"/>
        <v>109.39999999999998</v>
      </c>
      <c r="P542" s="123"/>
    </row>
    <row r="543" spans="1:16">
      <c r="A543" s="86" t="s">
        <v>1271</v>
      </c>
      <c r="B543" s="87" t="s">
        <v>1272</v>
      </c>
      <c r="C543" s="56" t="s">
        <v>92</v>
      </c>
      <c r="D543" s="57" t="s">
        <v>1274</v>
      </c>
      <c r="E543" s="58" t="s">
        <v>1277</v>
      </c>
      <c r="F543" s="59" t="s">
        <v>707</v>
      </c>
      <c r="G543" s="60">
        <v>64</v>
      </c>
      <c r="H543" s="61">
        <v>101</v>
      </c>
      <c r="I543" s="61">
        <v>99.7</v>
      </c>
      <c r="J543" s="135">
        <v>94.25</v>
      </c>
      <c r="K543" s="61">
        <f t="shared" si="35"/>
        <v>88.8</v>
      </c>
      <c r="L543" s="61">
        <f t="shared" si="36"/>
        <v>83.35</v>
      </c>
      <c r="M543" s="61">
        <f t="shared" si="37"/>
        <v>77.899999999999991</v>
      </c>
      <c r="N543" s="61">
        <f t="shared" si="38"/>
        <v>72.449999999999989</v>
      </c>
      <c r="P543" s="123"/>
    </row>
    <row r="544" spans="1:16">
      <c r="A544" s="62" t="s">
        <v>92</v>
      </c>
      <c r="B544" s="63" t="s">
        <v>1278</v>
      </c>
      <c r="C544" s="64" t="s">
        <v>92</v>
      </c>
      <c r="D544" s="65" t="s">
        <v>1278</v>
      </c>
      <c r="E544" s="66" t="s">
        <v>1279</v>
      </c>
      <c r="F544" s="67" t="s">
        <v>707</v>
      </c>
      <c r="G544" s="68">
        <v>64</v>
      </c>
      <c r="H544" s="95">
        <v>0</v>
      </c>
      <c r="I544" s="95">
        <v>0</v>
      </c>
      <c r="J544" s="138">
        <v>0</v>
      </c>
      <c r="K544" s="95">
        <f t="shared" si="35"/>
        <v>0</v>
      </c>
      <c r="L544" s="95">
        <f t="shared" si="36"/>
        <v>0</v>
      </c>
      <c r="M544" s="95">
        <f t="shared" si="37"/>
        <v>0</v>
      </c>
      <c r="N544" s="95">
        <f t="shared" si="38"/>
        <v>0</v>
      </c>
      <c r="P544" s="123"/>
    </row>
    <row r="545" spans="1:16">
      <c r="A545" s="116" t="s">
        <v>1280</v>
      </c>
      <c r="B545" s="104" t="s">
        <v>1281</v>
      </c>
      <c r="C545" s="48" t="s">
        <v>1280</v>
      </c>
      <c r="D545" s="49" t="s">
        <v>1281</v>
      </c>
      <c r="E545" s="50" t="s">
        <v>1282</v>
      </c>
      <c r="F545" s="51" t="s">
        <v>417</v>
      </c>
      <c r="G545" s="52">
        <v>65</v>
      </c>
      <c r="H545" s="53">
        <v>0</v>
      </c>
      <c r="I545" s="53">
        <v>0</v>
      </c>
      <c r="J545" s="134">
        <v>0</v>
      </c>
      <c r="K545" s="53">
        <f t="shared" si="35"/>
        <v>0</v>
      </c>
      <c r="L545" s="53">
        <f t="shared" si="36"/>
        <v>0</v>
      </c>
      <c r="M545" s="53">
        <f t="shared" si="37"/>
        <v>0</v>
      </c>
      <c r="N545" s="53">
        <f t="shared" si="38"/>
        <v>0</v>
      </c>
      <c r="P545" s="123"/>
    </row>
    <row r="546" spans="1:16">
      <c r="A546" s="116" t="s">
        <v>1283</v>
      </c>
      <c r="B546" s="104" t="s">
        <v>1284</v>
      </c>
      <c r="C546" s="48" t="s">
        <v>1283</v>
      </c>
      <c r="D546" s="49" t="s">
        <v>1284</v>
      </c>
      <c r="E546" s="50" t="s">
        <v>1285</v>
      </c>
      <c r="F546" s="51" t="s">
        <v>417</v>
      </c>
      <c r="G546" s="52">
        <v>65</v>
      </c>
      <c r="H546" s="53">
        <v>0</v>
      </c>
      <c r="I546" s="53">
        <v>0</v>
      </c>
      <c r="J546" s="134">
        <v>0</v>
      </c>
      <c r="K546" s="53">
        <f t="shared" si="35"/>
        <v>0</v>
      </c>
      <c r="L546" s="53">
        <f t="shared" si="36"/>
        <v>0</v>
      </c>
      <c r="M546" s="53">
        <f t="shared" si="37"/>
        <v>0</v>
      </c>
      <c r="N546" s="53">
        <f t="shared" si="38"/>
        <v>0</v>
      </c>
      <c r="P546" s="123"/>
    </row>
    <row r="547" spans="1:16">
      <c r="A547" s="116" t="s">
        <v>1286</v>
      </c>
      <c r="B547" s="104" t="s">
        <v>1287</v>
      </c>
      <c r="C547" s="48" t="s">
        <v>1286</v>
      </c>
      <c r="D547" s="49" t="s">
        <v>1287</v>
      </c>
      <c r="E547" s="50" t="s">
        <v>1288</v>
      </c>
      <c r="F547" s="51" t="s">
        <v>417</v>
      </c>
      <c r="G547" s="52">
        <v>65</v>
      </c>
      <c r="H547" s="53">
        <v>0</v>
      </c>
      <c r="I547" s="53">
        <v>0</v>
      </c>
      <c r="J547" s="134">
        <v>0</v>
      </c>
      <c r="K547" s="53">
        <f t="shared" si="35"/>
        <v>0</v>
      </c>
      <c r="L547" s="53">
        <f t="shared" si="36"/>
        <v>0</v>
      </c>
      <c r="M547" s="53">
        <f t="shared" si="37"/>
        <v>0</v>
      </c>
      <c r="N547" s="53">
        <f t="shared" si="38"/>
        <v>0</v>
      </c>
      <c r="P547" s="123"/>
    </row>
    <row r="548" spans="1:16">
      <c r="A548" s="54" t="s">
        <v>1280</v>
      </c>
      <c r="B548" s="70" t="s">
        <v>1281</v>
      </c>
      <c r="C548" s="56" t="s">
        <v>93</v>
      </c>
      <c r="D548" s="57" t="s">
        <v>1289</v>
      </c>
      <c r="E548" s="71" t="s">
        <v>1290</v>
      </c>
      <c r="F548" s="59" t="s">
        <v>417</v>
      </c>
      <c r="G548" s="60">
        <v>65</v>
      </c>
      <c r="H548" s="61">
        <v>1608.86</v>
      </c>
      <c r="I548" s="61">
        <v>1596.6600000000003</v>
      </c>
      <c r="J548" s="135">
        <v>0</v>
      </c>
      <c r="K548" s="61">
        <v>0</v>
      </c>
      <c r="L548" s="61">
        <v>0</v>
      </c>
      <c r="M548" s="61">
        <v>0</v>
      </c>
      <c r="N548" s="61">
        <v>0</v>
      </c>
      <c r="P548" s="123"/>
    </row>
    <row r="549" spans="1:16">
      <c r="A549" s="54" t="s">
        <v>1283</v>
      </c>
      <c r="B549" s="70" t="s">
        <v>1284</v>
      </c>
      <c r="C549" s="56" t="s">
        <v>93</v>
      </c>
      <c r="D549" s="57" t="s">
        <v>1289</v>
      </c>
      <c r="E549" s="71" t="s">
        <v>1291</v>
      </c>
      <c r="F549" s="59" t="s">
        <v>417</v>
      </c>
      <c r="G549" s="60">
        <v>65</v>
      </c>
      <c r="H549" s="61">
        <v>1955.7700000000004</v>
      </c>
      <c r="I549" s="61">
        <v>1973.4700000000003</v>
      </c>
      <c r="J549" s="135">
        <v>3565.73</v>
      </c>
      <c r="K549" s="61">
        <f>SUM(I548:I549)-SUM(H548:H549)+J549</f>
        <v>3571.2300000000005</v>
      </c>
      <c r="L549" s="61">
        <f>SUM(I548:I549)-SUM(H548:H549)+K549</f>
        <v>3576.7300000000009</v>
      </c>
      <c r="M549" s="61">
        <f>SUM(I548:I549)-SUM(H548:H549)+L549</f>
        <v>3582.2300000000014</v>
      </c>
      <c r="N549" s="61">
        <f>SUM(I548:I549)-SUM(H548:H549)+M549</f>
        <v>3587.7300000000018</v>
      </c>
      <c r="P549" s="123"/>
    </row>
    <row r="550" spans="1:16">
      <c r="A550" s="54" t="s">
        <v>1286</v>
      </c>
      <c r="B550" s="70" t="s">
        <v>1287</v>
      </c>
      <c r="C550" s="56" t="s">
        <v>93</v>
      </c>
      <c r="D550" s="57" t="s">
        <v>1289</v>
      </c>
      <c r="E550" s="71" t="s">
        <v>1292</v>
      </c>
      <c r="F550" s="59" t="s">
        <v>417</v>
      </c>
      <c r="G550" s="60">
        <v>65</v>
      </c>
      <c r="H550" s="61">
        <v>284.94</v>
      </c>
      <c r="I550" s="61">
        <v>281.74</v>
      </c>
      <c r="J550" s="135">
        <v>278.38</v>
      </c>
      <c r="K550" s="61">
        <f t="shared" si="35"/>
        <v>275.02</v>
      </c>
      <c r="L550" s="61">
        <f t="shared" si="36"/>
        <v>271.65999999999997</v>
      </c>
      <c r="M550" s="61">
        <f t="shared" si="37"/>
        <v>268.29999999999995</v>
      </c>
      <c r="N550" s="61">
        <f t="shared" si="38"/>
        <v>264.93999999999994</v>
      </c>
      <c r="P550" s="123"/>
    </row>
    <row r="551" spans="1:16">
      <c r="A551" s="62" t="s">
        <v>93</v>
      </c>
      <c r="B551" s="63" t="s">
        <v>1293</v>
      </c>
      <c r="C551" s="64" t="s">
        <v>93</v>
      </c>
      <c r="D551" s="65" t="s">
        <v>1289</v>
      </c>
      <c r="E551" s="66" t="s">
        <v>1294</v>
      </c>
      <c r="F551" s="67" t="s">
        <v>417</v>
      </c>
      <c r="G551" s="68">
        <v>65</v>
      </c>
      <c r="H551" s="69">
        <v>0</v>
      </c>
      <c r="I551" s="69">
        <v>0</v>
      </c>
      <c r="J551" s="136">
        <v>0</v>
      </c>
      <c r="K551" s="69">
        <f t="shared" si="35"/>
        <v>0</v>
      </c>
      <c r="L551" s="69">
        <f t="shared" si="36"/>
        <v>0</v>
      </c>
      <c r="M551" s="69">
        <f t="shared" si="37"/>
        <v>0</v>
      </c>
      <c r="N551" s="69">
        <f t="shared" si="38"/>
        <v>0</v>
      </c>
      <c r="P551" s="123"/>
    </row>
    <row r="552" spans="1:16">
      <c r="A552" s="46" t="s">
        <v>1295</v>
      </c>
      <c r="B552" s="47" t="s">
        <v>1296</v>
      </c>
      <c r="C552" s="48" t="s">
        <v>1295</v>
      </c>
      <c r="D552" s="49" t="s">
        <v>1296</v>
      </c>
      <c r="E552" s="50" t="s">
        <v>1297</v>
      </c>
      <c r="F552" s="51" t="s">
        <v>300</v>
      </c>
      <c r="G552" s="52">
        <v>66</v>
      </c>
      <c r="H552" s="53">
        <v>45.3</v>
      </c>
      <c r="I552" s="53">
        <v>40.5</v>
      </c>
      <c r="J552" s="134">
        <v>32</v>
      </c>
      <c r="K552" s="53">
        <f t="shared" si="35"/>
        <v>23.5</v>
      </c>
      <c r="L552" s="53">
        <f t="shared" si="36"/>
        <v>15</v>
      </c>
      <c r="M552" s="53">
        <f t="shared" si="37"/>
        <v>6.5</v>
      </c>
      <c r="N552" s="53">
        <v>0</v>
      </c>
      <c r="P552" s="123"/>
    </row>
    <row r="553" spans="1:16">
      <c r="A553" s="46" t="s">
        <v>1298</v>
      </c>
      <c r="B553" s="47" t="s">
        <v>1299</v>
      </c>
      <c r="C553" s="48" t="s">
        <v>1298</v>
      </c>
      <c r="D553" s="49" t="s">
        <v>1299</v>
      </c>
      <c r="E553" s="50" t="s">
        <v>1300</v>
      </c>
      <c r="F553" s="51" t="s">
        <v>300</v>
      </c>
      <c r="G553" s="52">
        <v>66</v>
      </c>
      <c r="H553" s="53">
        <v>0</v>
      </c>
      <c r="I553" s="53">
        <v>0</v>
      </c>
      <c r="J553" s="134">
        <v>0</v>
      </c>
      <c r="K553" s="53">
        <f t="shared" si="35"/>
        <v>0</v>
      </c>
      <c r="L553" s="53">
        <f t="shared" si="36"/>
        <v>0</v>
      </c>
      <c r="M553" s="53">
        <f t="shared" si="37"/>
        <v>0</v>
      </c>
      <c r="N553" s="53">
        <f t="shared" si="38"/>
        <v>0</v>
      </c>
      <c r="P553" s="123"/>
    </row>
    <row r="554" spans="1:16">
      <c r="A554" s="46" t="s">
        <v>1301</v>
      </c>
      <c r="B554" s="47" t="s">
        <v>1302</v>
      </c>
      <c r="C554" s="48" t="s">
        <v>1301</v>
      </c>
      <c r="D554" s="49" t="s">
        <v>1302</v>
      </c>
      <c r="E554" s="50" t="s">
        <v>1303</v>
      </c>
      <c r="F554" s="51" t="s">
        <v>300</v>
      </c>
      <c r="G554" s="52">
        <v>66</v>
      </c>
      <c r="H554" s="53">
        <v>0</v>
      </c>
      <c r="I554" s="53">
        <v>0</v>
      </c>
      <c r="J554" s="134">
        <v>0</v>
      </c>
      <c r="K554" s="53">
        <f t="shared" si="35"/>
        <v>0</v>
      </c>
      <c r="L554" s="53">
        <f t="shared" si="36"/>
        <v>0</v>
      </c>
      <c r="M554" s="53">
        <f t="shared" si="37"/>
        <v>0</v>
      </c>
      <c r="N554" s="53">
        <f t="shared" si="38"/>
        <v>0</v>
      </c>
      <c r="P554" s="123"/>
    </row>
    <row r="555" spans="1:16">
      <c r="A555" s="46" t="s">
        <v>1304</v>
      </c>
      <c r="B555" s="47" t="s">
        <v>1305</v>
      </c>
      <c r="C555" s="48" t="s">
        <v>1304</v>
      </c>
      <c r="D555" s="49" t="s">
        <v>1305</v>
      </c>
      <c r="E555" s="50" t="s">
        <v>1306</v>
      </c>
      <c r="F555" s="51" t="s">
        <v>300</v>
      </c>
      <c r="G555" s="52">
        <v>66</v>
      </c>
      <c r="H555" s="53">
        <v>0</v>
      </c>
      <c r="I555" s="53">
        <v>0</v>
      </c>
      <c r="J555" s="134">
        <v>0</v>
      </c>
      <c r="K555" s="53">
        <f t="shared" si="35"/>
        <v>0</v>
      </c>
      <c r="L555" s="53">
        <f t="shared" si="36"/>
        <v>0</v>
      </c>
      <c r="M555" s="53">
        <f t="shared" si="37"/>
        <v>0</v>
      </c>
      <c r="N555" s="53">
        <f t="shared" si="38"/>
        <v>0</v>
      </c>
      <c r="P555" s="123"/>
    </row>
    <row r="556" spans="1:16">
      <c r="A556" s="46" t="s">
        <v>1307</v>
      </c>
      <c r="B556" s="47" t="s">
        <v>1308</v>
      </c>
      <c r="C556" s="48" t="s">
        <v>1307</v>
      </c>
      <c r="D556" s="49" t="s">
        <v>1308</v>
      </c>
      <c r="E556" s="50" t="s">
        <v>1309</v>
      </c>
      <c r="F556" s="51" t="s">
        <v>300</v>
      </c>
      <c r="G556" s="52">
        <v>66</v>
      </c>
      <c r="H556" s="53">
        <v>500.51</v>
      </c>
      <c r="I556" s="53">
        <v>506.51000000000005</v>
      </c>
      <c r="J556" s="134">
        <v>393.1</v>
      </c>
      <c r="K556" s="53">
        <f t="shared" si="35"/>
        <v>279.69</v>
      </c>
      <c r="L556" s="53">
        <f t="shared" si="36"/>
        <v>166.27999999999997</v>
      </c>
      <c r="M556" s="53">
        <f t="shared" si="37"/>
        <v>52.869999999999948</v>
      </c>
      <c r="N556" s="53">
        <v>0</v>
      </c>
      <c r="P556" s="123"/>
    </row>
    <row r="557" spans="1:16">
      <c r="A557" s="46" t="s">
        <v>1310</v>
      </c>
      <c r="B557" s="47" t="s">
        <v>1311</v>
      </c>
      <c r="C557" s="48" t="s">
        <v>1310</v>
      </c>
      <c r="D557" s="49" t="s">
        <v>1311</v>
      </c>
      <c r="E557" s="50" t="s">
        <v>1312</v>
      </c>
      <c r="F557" s="51" t="s">
        <v>300</v>
      </c>
      <c r="G557" s="52">
        <v>66</v>
      </c>
      <c r="H557" s="53">
        <v>0</v>
      </c>
      <c r="I557" s="53">
        <v>0</v>
      </c>
      <c r="J557" s="134">
        <v>0</v>
      </c>
      <c r="K557" s="53">
        <f t="shared" si="35"/>
        <v>0</v>
      </c>
      <c r="L557" s="53">
        <f t="shared" si="36"/>
        <v>0</v>
      </c>
      <c r="M557" s="53">
        <f t="shared" si="37"/>
        <v>0</v>
      </c>
      <c r="N557" s="53">
        <f t="shared" si="38"/>
        <v>0</v>
      </c>
      <c r="P557" s="123"/>
    </row>
    <row r="558" spans="1:16">
      <c r="A558" s="46" t="s">
        <v>1313</v>
      </c>
      <c r="B558" s="47" t="s">
        <v>1314</v>
      </c>
      <c r="C558" s="48" t="s">
        <v>1313</v>
      </c>
      <c r="D558" s="49" t="s">
        <v>1314</v>
      </c>
      <c r="E558" s="50" t="s">
        <v>1315</v>
      </c>
      <c r="F558" s="51" t="s">
        <v>300</v>
      </c>
      <c r="G558" s="52">
        <v>66</v>
      </c>
      <c r="H558" s="53">
        <v>0</v>
      </c>
      <c r="I558" s="53">
        <v>0</v>
      </c>
      <c r="J558" s="134">
        <v>0</v>
      </c>
      <c r="K558" s="53">
        <f t="shared" si="35"/>
        <v>0</v>
      </c>
      <c r="L558" s="53">
        <f t="shared" si="36"/>
        <v>0</v>
      </c>
      <c r="M558" s="53">
        <f t="shared" si="37"/>
        <v>0</v>
      </c>
      <c r="N558" s="53">
        <f t="shared" si="38"/>
        <v>0</v>
      </c>
      <c r="P558" s="123"/>
    </row>
    <row r="559" spans="1:16">
      <c r="A559" s="86" t="s">
        <v>1298</v>
      </c>
      <c r="B559" s="87" t="s">
        <v>1299</v>
      </c>
      <c r="C559" s="56" t="s">
        <v>1316</v>
      </c>
      <c r="D559" s="57" t="s">
        <v>1317</v>
      </c>
      <c r="E559" s="58" t="s">
        <v>1318</v>
      </c>
      <c r="F559" s="59" t="s">
        <v>300</v>
      </c>
      <c r="G559" s="60">
        <v>66</v>
      </c>
      <c r="H559" s="61">
        <v>123.74000000000001</v>
      </c>
      <c r="I559" s="61">
        <v>123.35</v>
      </c>
      <c r="J559" s="135">
        <v>111</v>
      </c>
      <c r="K559" s="61">
        <f t="shared" si="35"/>
        <v>98.65</v>
      </c>
      <c r="L559" s="61">
        <f t="shared" si="36"/>
        <v>86.300000000000011</v>
      </c>
      <c r="M559" s="61">
        <f t="shared" si="37"/>
        <v>73.950000000000017</v>
      </c>
      <c r="N559" s="61">
        <f t="shared" si="38"/>
        <v>61.600000000000023</v>
      </c>
      <c r="P559" s="123"/>
    </row>
    <row r="560" spans="1:16">
      <c r="A560" s="86" t="s">
        <v>1310</v>
      </c>
      <c r="B560" s="87" t="s">
        <v>1311</v>
      </c>
      <c r="C560" s="56" t="s">
        <v>1316</v>
      </c>
      <c r="D560" s="57" t="s">
        <v>1317</v>
      </c>
      <c r="E560" s="58" t="s">
        <v>1319</v>
      </c>
      <c r="F560" s="59" t="s">
        <v>300</v>
      </c>
      <c r="G560" s="60">
        <v>66</v>
      </c>
      <c r="H560" s="61">
        <v>152.55000000000001</v>
      </c>
      <c r="I560" s="61">
        <v>149.55000000000001</v>
      </c>
      <c r="J560" s="135">
        <v>129.30000000000001</v>
      </c>
      <c r="K560" s="61">
        <f t="shared" si="35"/>
        <v>109.05000000000001</v>
      </c>
      <c r="L560" s="61">
        <f t="shared" si="36"/>
        <v>88.800000000000011</v>
      </c>
      <c r="M560" s="61">
        <f t="shared" si="37"/>
        <v>68.550000000000011</v>
      </c>
      <c r="N560" s="61">
        <f t="shared" si="38"/>
        <v>48.300000000000011</v>
      </c>
      <c r="P560" s="123"/>
    </row>
    <row r="561" spans="1:16">
      <c r="A561" s="62" t="s">
        <v>1316</v>
      </c>
      <c r="B561" s="63" t="s">
        <v>1317</v>
      </c>
      <c r="C561" s="64" t="s">
        <v>1316</v>
      </c>
      <c r="D561" s="65" t="s">
        <v>1320</v>
      </c>
      <c r="E561" s="66" t="s">
        <v>1321</v>
      </c>
      <c r="F561" s="67" t="s">
        <v>300</v>
      </c>
      <c r="G561" s="68">
        <v>66</v>
      </c>
      <c r="H561" s="69">
        <v>0</v>
      </c>
      <c r="I561" s="69">
        <v>0</v>
      </c>
      <c r="J561" s="136">
        <v>0</v>
      </c>
      <c r="K561" s="69">
        <f t="shared" si="35"/>
        <v>0</v>
      </c>
      <c r="L561" s="69">
        <f t="shared" si="36"/>
        <v>0</v>
      </c>
      <c r="M561" s="69">
        <f t="shared" si="37"/>
        <v>0</v>
      </c>
      <c r="N561" s="69">
        <f t="shared" si="38"/>
        <v>0</v>
      </c>
      <c r="P561" s="123"/>
    </row>
    <row r="562" spans="1:16">
      <c r="A562" s="86" t="s">
        <v>1301</v>
      </c>
      <c r="B562" s="87" t="s">
        <v>1302</v>
      </c>
      <c r="C562" s="56" t="s">
        <v>1322</v>
      </c>
      <c r="D562" s="57" t="s">
        <v>1323</v>
      </c>
      <c r="E562" s="58" t="s">
        <v>1324</v>
      </c>
      <c r="F562" s="59" t="s">
        <v>300</v>
      </c>
      <c r="G562" s="60">
        <v>66</v>
      </c>
      <c r="H562" s="61">
        <v>397.00999999999993</v>
      </c>
      <c r="I562" s="61">
        <v>414.03</v>
      </c>
      <c r="J562" s="135">
        <v>415.65999999999997</v>
      </c>
      <c r="K562" s="61">
        <f t="shared" si="35"/>
        <v>417.28999999999996</v>
      </c>
      <c r="L562" s="61">
        <f t="shared" si="36"/>
        <v>418.91999999999996</v>
      </c>
      <c r="M562" s="61">
        <f t="shared" si="37"/>
        <v>420.54999999999995</v>
      </c>
      <c r="N562" s="61">
        <f t="shared" si="38"/>
        <v>422.17999999999995</v>
      </c>
      <c r="P562" s="123"/>
    </row>
    <row r="563" spans="1:16">
      <c r="A563" s="86" t="s">
        <v>1304</v>
      </c>
      <c r="B563" s="87" t="s">
        <v>1305</v>
      </c>
      <c r="C563" s="56" t="s">
        <v>1322</v>
      </c>
      <c r="D563" s="57" t="s">
        <v>1323</v>
      </c>
      <c r="E563" s="58" t="s">
        <v>1325</v>
      </c>
      <c r="F563" s="59" t="s">
        <v>300</v>
      </c>
      <c r="G563" s="60">
        <v>66</v>
      </c>
      <c r="H563" s="61">
        <v>281.45</v>
      </c>
      <c r="I563" s="61">
        <v>274.8</v>
      </c>
      <c r="J563" s="135">
        <v>272.52999999999997</v>
      </c>
      <c r="K563" s="61">
        <f t="shared" si="35"/>
        <v>270.25999999999993</v>
      </c>
      <c r="L563" s="61">
        <f t="shared" si="36"/>
        <v>267.9899999999999</v>
      </c>
      <c r="M563" s="61">
        <f t="shared" si="37"/>
        <v>265.71999999999986</v>
      </c>
      <c r="N563" s="61">
        <f t="shared" si="38"/>
        <v>263.44999999999982</v>
      </c>
      <c r="P563" s="123"/>
    </row>
    <row r="564" spans="1:16">
      <c r="A564" s="86" t="s">
        <v>1313</v>
      </c>
      <c r="B564" s="87" t="s">
        <v>1314</v>
      </c>
      <c r="C564" s="56" t="s">
        <v>1322</v>
      </c>
      <c r="D564" s="57" t="s">
        <v>1323</v>
      </c>
      <c r="E564" s="58" t="s">
        <v>1326</v>
      </c>
      <c r="F564" s="59" t="s">
        <v>300</v>
      </c>
      <c r="G564" s="60">
        <v>66</v>
      </c>
      <c r="H564" s="61">
        <v>314.98</v>
      </c>
      <c r="I564" s="61">
        <v>321.46000000000004</v>
      </c>
      <c r="J564" s="135">
        <v>309.75</v>
      </c>
      <c r="K564" s="61">
        <f t="shared" si="35"/>
        <v>298.03999999999996</v>
      </c>
      <c r="L564" s="61">
        <f t="shared" si="36"/>
        <v>286.32999999999993</v>
      </c>
      <c r="M564" s="61">
        <f t="shared" si="37"/>
        <v>274.61999999999989</v>
      </c>
      <c r="N564" s="61">
        <f t="shared" si="38"/>
        <v>262.90999999999985</v>
      </c>
      <c r="P564" s="123"/>
    </row>
    <row r="565" spans="1:16">
      <c r="A565" s="62" t="s">
        <v>1322</v>
      </c>
      <c r="B565" s="63" t="s">
        <v>1323</v>
      </c>
      <c r="C565" s="64" t="s">
        <v>1322</v>
      </c>
      <c r="D565" s="65" t="s">
        <v>1327</v>
      </c>
      <c r="E565" s="66" t="s">
        <v>1328</v>
      </c>
      <c r="F565" s="67" t="s">
        <v>300</v>
      </c>
      <c r="G565" s="68">
        <v>66</v>
      </c>
      <c r="H565" s="69">
        <v>0</v>
      </c>
      <c r="I565" s="69">
        <v>0</v>
      </c>
      <c r="J565" s="136">
        <v>0</v>
      </c>
      <c r="K565" s="69">
        <f t="shared" si="35"/>
        <v>0</v>
      </c>
      <c r="L565" s="69">
        <f t="shared" si="36"/>
        <v>0</v>
      </c>
      <c r="M565" s="69">
        <f t="shared" si="37"/>
        <v>0</v>
      </c>
      <c r="N565" s="69">
        <f t="shared" si="38"/>
        <v>0</v>
      </c>
      <c r="P565" s="123"/>
    </row>
    <row r="566" spans="1:16">
      <c r="A566" s="46" t="s">
        <v>1329</v>
      </c>
      <c r="B566" s="47" t="s">
        <v>1330</v>
      </c>
      <c r="C566" s="48" t="s">
        <v>1329</v>
      </c>
      <c r="D566" s="49" t="s">
        <v>1330</v>
      </c>
      <c r="E566" s="50" t="s">
        <v>1331</v>
      </c>
      <c r="F566" s="51" t="s">
        <v>421</v>
      </c>
      <c r="G566" s="52">
        <v>67</v>
      </c>
      <c r="H566" s="53">
        <v>0</v>
      </c>
      <c r="I566" s="53">
        <v>0</v>
      </c>
      <c r="J566" s="134">
        <v>0</v>
      </c>
      <c r="K566" s="53">
        <f t="shared" si="35"/>
        <v>0</v>
      </c>
      <c r="L566" s="53">
        <f t="shared" si="36"/>
        <v>0</v>
      </c>
      <c r="M566" s="53">
        <f t="shared" si="37"/>
        <v>0</v>
      </c>
      <c r="N566" s="53">
        <f t="shared" si="38"/>
        <v>0</v>
      </c>
      <c r="P566" s="123"/>
    </row>
    <row r="567" spans="1:16">
      <c r="A567" s="46" t="s">
        <v>1332</v>
      </c>
      <c r="B567" s="47" t="s">
        <v>1333</v>
      </c>
      <c r="C567" s="48" t="s">
        <v>1332</v>
      </c>
      <c r="D567" s="49" t="s">
        <v>1333</v>
      </c>
      <c r="E567" s="50" t="s">
        <v>1334</v>
      </c>
      <c r="F567" s="51" t="s">
        <v>518</v>
      </c>
      <c r="G567" s="52">
        <v>67</v>
      </c>
      <c r="H567" s="53">
        <v>0</v>
      </c>
      <c r="I567" s="53">
        <v>0</v>
      </c>
      <c r="J567" s="134">
        <v>0</v>
      </c>
      <c r="K567" s="53">
        <f t="shared" si="35"/>
        <v>0</v>
      </c>
      <c r="L567" s="53">
        <f t="shared" si="36"/>
        <v>0</v>
      </c>
      <c r="M567" s="53">
        <f t="shared" si="37"/>
        <v>0</v>
      </c>
      <c r="N567" s="53">
        <f t="shared" si="38"/>
        <v>0</v>
      </c>
      <c r="P567" s="123"/>
    </row>
    <row r="568" spans="1:16">
      <c r="A568" s="46" t="s">
        <v>1335</v>
      </c>
      <c r="B568" s="47" t="s">
        <v>1336</v>
      </c>
      <c r="C568" s="48" t="s">
        <v>1335</v>
      </c>
      <c r="D568" s="49" t="s">
        <v>1336</v>
      </c>
      <c r="E568" s="50" t="s">
        <v>1337</v>
      </c>
      <c r="F568" s="51" t="s">
        <v>518</v>
      </c>
      <c r="G568" s="52">
        <v>67</v>
      </c>
      <c r="H568" s="53">
        <v>0</v>
      </c>
      <c r="I568" s="53">
        <v>0</v>
      </c>
      <c r="J568" s="134">
        <v>0</v>
      </c>
      <c r="K568" s="53">
        <f t="shared" si="35"/>
        <v>0</v>
      </c>
      <c r="L568" s="53">
        <f t="shared" si="36"/>
        <v>0</v>
      </c>
      <c r="M568" s="53">
        <f t="shared" si="37"/>
        <v>0</v>
      </c>
      <c r="N568" s="53">
        <f t="shared" si="38"/>
        <v>0</v>
      </c>
      <c r="P568" s="123"/>
    </row>
    <row r="569" spans="1:16">
      <c r="A569" s="46" t="s">
        <v>1338</v>
      </c>
      <c r="B569" s="47" t="s">
        <v>1339</v>
      </c>
      <c r="C569" s="48" t="s">
        <v>1338</v>
      </c>
      <c r="D569" s="49" t="s">
        <v>1339</v>
      </c>
      <c r="E569" s="50" t="s">
        <v>1340</v>
      </c>
      <c r="F569" s="51" t="s">
        <v>421</v>
      </c>
      <c r="G569" s="52">
        <v>67</v>
      </c>
      <c r="H569" s="53">
        <v>0</v>
      </c>
      <c r="I569" s="53">
        <v>0</v>
      </c>
      <c r="J569" s="134">
        <v>0</v>
      </c>
      <c r="K569" s="53">
        <f t="shared" si="35"/>
        <v>0</v>
      </c>
      <c r="L569" s="53">
        <f t="shared" si="36"/>
        <v>0</v>
      </c>
      <c r="M569" s="53">
        <f t="shared" si="37"/>
        <v>0</v>
      </c>
      <c r="N569" s="53">
        <f t="shared" si="38"/>
        <v>0</v>
      </c>
      <c r="P569" s="123"/>
    </row>
    <row r="570" spans="1:16">
      <c r="A570" s="46" t="s">
        <v>1341</v>
      </c>
      <c r="B570" s="47" t="s">
        <v>1342</v>
      </c>
      <c r="C570" s="48" t="s">
        <v>1341</v>
      </c>
      <c r="D570" s="49" t="s">
        <v>1342</v>
      </c>
      <c r="E570" s="50" t="s">
        <v>1343</v>
      </c>
      <c r="F570" s="51" t="s">
        <v>421</v>
      </c>
      <c r="G570" s="52">
        <v>67</v>
      </c>
      <c r="H570" s="53">
        <v>0</v>
      </c>
      <c r="I570" s="53">
        <v>0</v>
      </c>
      <c r="J570" s="134">
        <v>0</v>
      </c>
      <c r="K570" s="53">
        <f t="shared" si="35"/>
        <v>0</v>
      </c>
      <c r="L570" s="53">
        <f t="shared" si="36"/>
        <v>0</v>
      </c>
      <c r="M570" s="53">
        <f t="shared" si="37"/>
        <v>0</v>
      </c>
      <c r="N570" s="53">
        <f t="shared" si="38"/>
        <v>0</v>
      </c>
      <c r="P570" s="123"/>
    </row>
    <row r="571" spans="1:16">
      <c r="A571" s="46" t="s">
        <v>1344</v>
      </c>
      <c r="B571" s="47" t="s">
        <v>1345</v>
      </c>
      <c r="C571" s="72" t="s">
        <v>1344</v>
      </c>
      <c r="D571" s="49" t="s">
        <v>1345</v>
      </c>
      <c r="E571" s="73" t="s">
        <v>1346</v>
      </c>
      <c r="F571" s="51" t="s">
        <v>421</v>
      </c>
      <c r="G571" s="52">
        <v>67</v>
      </c>
      <c r="H571" s="53">
        <v>0</v>
      </c>
      <c r="I571" s="53">
        <v>0</v>
      </c>
      <c r="J571" s="134">
        <v>0</v>
      </c>
      <c r="K571" s="53">
        <f t="shared" si="35"/>
        <v>0</v>
      </c>
      <c r="L571" s="53">
        <f t="shared" si="36"/>
        <v>0</v>
      </c>
      <c r="M571" s="53">
        <f t="shared" si="37"/>
        <v>0</v>
      </c>
      <c r="N571" s="53">
        <f t="shared" si="38"/>
        <v>0</v>
      </c>
      <c r="P571" s="123"/>
    </row>
    <row r="572" spans="1:16">
      <c r="A572" s="46" t="s">
        <v>1347</v>
      </c>
      <c r="B572" s="47" t="s">
        <v>1348</v>
      </c>
      <c r="C572" s="48" t="s">
        <v>1347</v>
      </c>
      <c r="D572" s="49" t="s">
        <v>1348</v>
      </c>
      <c r="E572" s="50" t="s">
        <v>1349</v>
      </c>
      <c r="F572" s="51" t="s">
        <v>421</v>
      </c>
      <c r="G572" s="52">
        <v>67</v>
      </c>
      <c r="H572" s="53">
        <v>0</v>
      </c>
      <c r="I572" s="53">
        <v>0</v>
      </c>
      <c r="J572" s="134">
        <v>0</v>
      </c>
      <c r="K572" s="53">
        <f t="shared" si="35"/>
        <v>0</v>
      </c>
      <c r="L572" s="53">
        <f t="shared" si="36"/>
        <v>0</v>
      </c>
      <c r="M572" s="53">
        <f t="shared" si="37"/>
        <v>0</v>
      </c>
      <c r="N572" s="53">
        <f t="shared" si="38"/>
        <v>0</v>
      </c>
      <c r="P572" s="123"/>
    </row>
    <row r="573" spans="1:16">
      <c r="A573" s="46" t="s">
        <v>1350</v>
      </c>
      <c r="B573" s="47" t="s">
        <v>1351</v>
      </c>
      <c r="C573" s="72" t="s">
        <v>1350</v>
      </c>
      <c r="D573" s="49" t="s">
        <v>1351</v>
      </c>
      <c r="E573" s="73" t="s">
        <v>1352</v>
      </c>
      <c r="F573" s="51" t="s">
        <v>421</v>
      </c>
      <c r="G573" s="52">
        <v>67</v>
      </c>
      <c r="H573" s="53">
        <v>0</v>
      </c>
      <c r="I573" s="53">
        <v>0</v>
      </c>
      <c r="J573" s="134">
        <v>0</v>
      </c>
      <c r="K573" s="53">
        <f t="shared" si="35"/>
        <v>0</v>
      </c>
      <c r="L573" s="53">
        <f t="shared" si="36"/>
        <v>0</v>
      </c>
      <c r="M573" s="53">
        <f t="shared" si="37"/>
        <v>0</v>
      </c>
      <c r="N573" s="53">
        <f t="shared" si="38"/>
        <v>0</v>
      </c>
      <c r="P573" s="123"/>
    </row>
    <row r="574" spans="1:16">
      <c r="A574" s="86" t="s">
        <v>1329</v>
      </c>
      <c r="B574" s="87" t="s">
        <v>1330</v>
      </c>
      <c r="C574" s="56" t="s">
        <v>109</v>
      </c>
      <c r="D574" s="57" t="s">
        <v>1353</v>
      </c>
      <c r="E574" s="58" t="s">
        <v>1354</v>
      </c>
      <c r="F574" s="59" t="s">
        <v>421</v>
      </c>
      <c r="G574" s="60">
        <v>67</v>
      </c>
      <c r="H574" s="61">
        <v>277.47000000000003</v>
      </c>
      <c r="I574" s="61">
        <v>277.85000000000002</v>
      </c>
      <c r="J574" s="135">
        <v>313.39999999999998</v>
      </c>
      <c r="K574" s="61">
        <f t="shared" si="35"/>
        <v>348.94999999999993</v>
      </c>
      <c r="L574" s="61">
        <f t="shared" si="36"/>
        <v>384.49999999999989</v>
      </c>
      <c r="M574" s="61">
        <f t="shared" si="37"/>
        <v>420.04999999999984</v>
      </c>
      <c r="N574" s="61">
        <f t="shared" si="38"/>
        <v>455.5999999999998</v>
      </c>
      <c r="P574" s="123"/>
    </row>
    <row r="575" spans="1:16">
      <c r="A575" s="86" t="s">
        <v>1332</v>
      </c>
      <c r="B575" s="87" t="s">
        <v>1333</v>
      </c>
      <c r="C575" s="56" t="s">
        <v>109</v>
      </c>
      <c r="D575" s="57" t="s">
        <v>1353</v>
      </c>
      <c r="E575" s="58" t="s">
        <v>1355</v>
      </c>
      <c r="F575" s="59" t="s">
        <v>518</v>
      </c>
      <c r="G575" s="60">
        <v>67</v>
      </c>
      <c r="H575" s="61">
        <v>201.74</v>
      </c>
      <c r="I575" s="61">
        <v>196.85</v>
      </c>
      <c r="J575" s="135">
        <v>186.35</v>
      </c>
      <c r="K575" s="61">
        <f t="shared" si="35"/>
        <v>175.85</v>
      </c>
      <c r="L575" s="61">
        <f t="shared" si="36"/>
        <v>165.35</v>
      </c>
      <c r="M575" s="61">
        <f t="shared" si="37"/>
        <v>154.85</v>
      </c>
      <c r="N575" s="61">
        <f t="shared" si="38"/>
        <v>144.35</v>
      </c>
      <c r="P575" s="123"/>
    </row>
    <row r="576" spans="1:16">
      <c r="A576" s="86" t="s">
        <v>1335</v>
      </c>
      <c r="B576" s="87" t="s">
        <v>1336</v>
      </c>
      <c r="C576" s="56" t="s">
        <v>109</v>
      </c>
      <c r="D576" s="57" t="s">
        <v>1353</v>
      </c>
      <c r="E576" s="58" t="s">
        <v>1356</v>
      </c>
      <c r="F576" s="59" t="s">
        <v>518</v>
      </c>
      <c r="G576" s="60">
        <v>67</v>
      </c>
      <c r="H576" s="61">
        <v>186.08</v>
      </c>
      <c r="I576" s="61">
        <v>192.05</v>
      </c>
      <c r="J576" s="135">
        <v>194</v>
      </c>
      <c r="K576" s="61">
        <f t="shared" si="35"/>
        <v>195.95</v>
      </c>
      <c r="L576" s="61">
        <f t="shared" si="36"/>
        <v>197.89999999999998</v>
      </c>
      <c r="M576" s="61">
        <f t="shared" si="37"/>
        <v>199.84999999999997</v>
      </c>
      <c r="N576" s="61">
        <f t="shared" si="38"/>
        <v>201.79999999999995</v>
      </c>
      <c r="P576" s="123"/>
    </row>
    <row r="577" spans="1:16">
      <c r="A577" s="86" t="s">
        <v>1338</v>
      </c>
      <c r="B577" s="87" t="s">
        <v>1339</v>
      </c>
      <c r="C577" s="56" t="s">
        <v>109</v>
      </c>
      <c r="D577" s="57" t="s">
        <v>1353</v>
      </c>
      <c r="E577" s="58" t="s">
        <v>1357</v>
      </c>
      <c r="F577" s="59" t="s">
        <v>421</v>
      </c>
      <c r="G577" s="60">
        <v>67</v>
      </c>
      <c r="H577" s="61">
        <v>711.75999999999988</v>
      </c>
      <c r="I577" s="61">
        <v>749.06000000000006</v>
      </c>
      <c r="J577" s="135">
        <v>767.55</v>
      </c>
      <c r="K577" s="61">
        <f t="shared" si="35"/>
        <v>786.03999999999985</v>
      </c>
      <c r="L577" s="61">
        <f t="shared" si="36"/>
        <v>804.52999999999975</v>
      </c>
      <c r="M577" s="61">
        <f t="shared" si="37"/>
        <v>823.01999999999964</v>
      </c>
      <c r="N577" s="61">
        <f t="shared" si="38"/>
        <v>841.50999999999954</v>
      </c>
      <c r="P577" s="123"/>
    </row>
    <row r="578" spans="1:16">
      <c r="A578" s="86" t="s">
        <v>1341</v>
      </c>
      <c r="B578" s="87" t="s">
        <v>1342</v>
      </c>
      <c r="C578" s="56" t="s">
        <v>109</v>
      </c>
      <c r="D578" s="57" t="s">
        <v>1353</v>
      </c>
      <c r="E578" s="58" t="s">
        <v>1358</v>
      </c>
      <c r="F578" s="59" t="s">
        <v>421</v>
      </c>
      <c r="G578" s="60">
        <v>67</v>
      </c>
      <c r="H578" s="61">
        <v>75.5</v>
      </c>
      <c r="I578" s="61">
        <v>74</v>
      </c>
      <c r="J578" s="135">
        <v>51</v>
      </c>
      <c r="K578" s="61">
        <f t="shared" si="35"/>
        <v>28</v>
      </c>
      <c r="L578" s="61">
        <f t="shared" si="36"/>
        <v>5</v>
      </c>
      <c r="M578" s="61">
        <v>0</v>
      </c>
      <c r="N578" s="61">
        <v>0</v>
      </c>
      <c r="P578" s="123"/>
    </row>
    <row r="579" spans="1:16">
      <c r="A579" s="86" t="s">
        <v>1344</v>
      </c>
      <c r="B579" s="87" t="s">
        <v>1345</v>
      </c>
      <c r="C579" s="56" t="s">
        <v>109</v>
      </c>
      <c r="D579" s="57" t="s">
        <v>1353</v>
      </c>
      <c r="E579" s="58" t="s">
        <v>1359</v>
      </c>
      <c r="F579" s="59" t="s">
        <v>421</v>
      </c>
      <c r="G579" s="60">
        <v>67</v>
      </c>
      <c r="H579" s="61">
        <v>95.7</v>
      </c>
      <c r="I579" s="61">
        <v>102.05</v>
      </c>
      <c r="J579" s="135">
        <v>31.5</v>
      </c>
      <c r="K579" s="61">
        <v>0</v>
      </c>
      <c r="L579" s="61">
        <v>0</v>
      </c>
      <c r="M579" s="61">
        <v>0</v>
      </c>
      <c r="N579" s="61">
        <v>0</v>
      </c>
      <c r="P579" s="123"/>
    </row>
    <row r="580" spans="1:16">
      <c r="A580" s="86" t="s">
        <v>1347</v>
      </c>
      <c r="B580" s="87" t="s">
        <v>1348</v>
      </c>
      <c r="C580" s="56" t="s">
        <v>109</v>
      </c>
      <c r="D580" s="57" t="s">
        <v>1353</v>
      </c>
      <c r="E580" s="58" t="s">
        <v>1360</v>
      </c>
      <c r="F580" s="59" t="s">
        <v>421</v>
      </c>
      <c r="G580" s="60">
        <v>67</v>
      </c>
      <c r="H580" s="61">
        <v>150.18</v>
      </c>
      <c r="I580" s="61">
        <v>156</v>
      </c>
      <c r="J580" s="135">
        <v>163.5</v>
      </c>
      <c r="K580" s="61">
        <f t="shared" si="35"/>
        <v>171</v>
      </c>
      <c r="L580" s="61">
        <f t="shared" si="36"/>
        <v>178.5</v>
      </c>
      <c r="M580" s="61">
        <f t="shared" si="37"/>
        <v>186</v>
      </c>
      <c r="N580" s="61">
        <f t="shared" si="38"/>
        <v>193.5</v>
      </c>
      <c r="P580" s="123"/>
    </row>
    <row r="581" spans="1:16">
      <c r="A581" s="86" t="s">
        <v>1350</v>
      </c>
      <c r="B581" s="87" t="s">
        <v>1351</v>
      </c>
      <c r="C581" s="56" t="s">
        <v>109</v>
      </c>
      <c r="D581" s="57" t="s">
        <v>1353</v>
      </c>
      <c r="E581" s="58" t="s">
        <v>1361</v>
      </c>
      <c r="F581" s="59" t="s">
        <v>421</v>
      </c>
      <c r="G581" s="60">
        <v>67</v>
      </c>
      <c r="H581" s="61">
        <v>83.2</v>
      </c>
      <c r="I581" s="61">
        <v>78</v>
      </c>
      <c r="J581" s="135">
        <v>124.4</v>
      </c>
      <c r="K581" s="61">
        <f t="shared" si="35"/>
        <v>170.8</v>
      </c>
      <c r="L581" s="61">
        <f t="shared" si="36"/>
        <v>217.20000000000002</v>
      </c>
      <c r="M581" s="61">
        <f t="shared" si="37"/>
        <v>263.60000000000002</v>
      </c>
      <c r="N581" s="61">
        <f t="shared" si="38"/>
        <v>310</v>
      </c>
      <c r="P581" s="123"/>
    </row>
    <row r="582" spans="1:16">
      <c r="A582" s="62" t="s">
        <v>109</v>
      </c>
      <c r="B582" s="63" t="s">
        <v>1353</v>
      </c>
      <c r="C582" s="64" t="s">
        <v>109</v>
      </c>
      <c r="D582" s="65" t="s">
        <v>1362</v>
      </c>
      <c r="E582" s="66" t="s">
        <v>1363</v>
      </c>
      <c r="F582" s="67" t="s">
        <v>421</v>
      </c>
      <c r="G582" s="68">
        <v>67</v>
      </c>
      <c r="H582" s="69">
        <v>0</v>
      </c>
      <c r="I582" s="69">
        <v>0</v>
      </c>
      <c r="J582" s="136">
        <v>0</v>
      </c>
      <c r="K582" s="69">
        <f t="shared" si="35"/>
        <v>0</v>
      </c>
      <c r="L582" s="69">
        <f t="shared" si="36"/>
        <v>0</v>
      </c>
      <c r="M582" s="69">
        <f t="shared" si="37"/>
        <v>0</v>
      </c>
      <c r="N582" s="69">
        <f t="shared" si="38"/>
        <v>0</v>
      </c>
      <c r="P582" s="123"/>
    </row>
    <row r="583" spans="1:16">
      <c r="A583" s="46" t="s">
        <v>1364</v>
      </c>
      <c r="B583" s="47" t="s">
        <v>1365</v>
      </c>
      <c r="C583" s="48" t="s">
        <v>1364</v>
      </c>
      <c r="D583" s="49" t="s">
        <v>1365</v>
      </c>
      <c r="E583" s="50" t="s">
        <v>1366</v>
      </c>
      <c r="F583" s="51" t="s">
        <v>425</v>
      </c>
      <c r="G583" s="52">
        <v>68</v>
      </c>
      <c r="H583" s="53">
        <v>0</v>
      </c>
      <c r="I583" s="53">
        <v>0</v>
      </c>
      <c r="J583" s="134">
        <v>0</v>
      </c>
      <c r="K583" s="53">
        <f t="shared" si="35"/>
        <v>0</v>
      </c>
      <c r="L583" s="53">
        <f t="shared" si="36"/>
        <v>0</v>
      </c>
      <c r="M583" s="53">
        <f t="shared" si="37"/>
        <v>0</v>
      </c>
      <c r="N583" s="53">
        <f t="shared" si="38"/>
        <v>0</v>
      </c>
      <c r="P583" s="123"/>
    </row>
    <row r="584" spans="1:16">
      <c r="A584" s="46" t="s">
        <v>1367</v>
      </c>
      <c r="B584" s="47" t="s">
        <v>707</v>
      </c>
      <c r="C584" s="48" t="s">
        <v>1367</v>
      </c>
      <c r="D584" s="49" t="s">
        <v>707</v>
      </c>
      <c r="E584" s="50" t="s">
        <v>1368</v>
      </c>
      <c r="F584" s="51" t="s">
        <v>707</v>
      </c>
      <c r="G584" s="52">
        <v>68</v>
      </c>
      <c r="H584" s="53">
        <v>0</v>
      </c>
      <c r="I584" s="53">
        <v>0</v>
      </c>
      <c r="J584" s="134">
        <v>0</v>
      </c>
      <c r="K584" s="53">
        <f t="shared" si="35"/>
        <v>0</v>
      </c>
      <c r="L584" s="53">
        <f t="shared" si="36"/>
        <v>0</v>
      </c>
      <c r="M584" s="53">
        <f t="shared" si="37"/>
        <v>0</v>
      </c>
      <c r="N584" s="53">
        <f t="shared" si="38"/>
        <v>0</v>
      </c>
      <c r="P584" s="123"/>
    </row>
    <row r="585" spans="1:16">
      <c r="A585" s="46" t="s">
        <v>1369</v>
      </c>
      <c r="B585" s="47" t="s">
        <v>425</v>
      </c>
      <c r="C585" s="48" t="s">
        <v>1369</v>
      </c>
      <c r="D585" s="49" t="s">
        <v>425</v>
      </c>
      <c r="E585" s="50" t="s">
        <v>1370</v>
      </c>
      <c r="F585" s="51" t="s">
        <v>707</v>
      </c>
      <c r="G585" s="52">
        <v>68</v>
      </c>
      <c r="H585" s="53">
        <v>0</v>
      </c>
      <c r="I585" s="53">
        <v>0</v>
      </c>
      <c r="J585" s="134">
        <v>0</v>
      </c>
      <c r="K585" s="53">
        <f t="shared" si="35"/>
        <v>0</v>
      </c>
      <c r="L585" s="53">
        <f t="shared" si="36"/>
        <v>0</v>
      </c>
      <c r="M585" s="53">
        <f t="shared" si="37"/>
        <v>0</v>
      </c>
      <c r="N585" s="53">
        <f t="shared" si="38"/>
        <v>0</v>
      </c>
      <c r="P585" s="123"/>
    </row>
    <row r="586" spans="1:16">
      <c r="A586" s="46" t="s">
        <v>1371</v>
      </c>
      <c r="B586" s="47" t="s">
        <v>1372</v>
      </c>
      <c r="C586" s="48" t="s">
        <v>1371</v>
      </c>
      <c r="D586" s="49" t="s">
        <v>1372</v>
      </c>
      <c r="E586" s="50" t="s">
        <v>1373</v>
      </c>
      <c r="F586" s="51" t="s">
        <v>707</v>
      </c>
      <c r="G586" s="52">
        <v>68</v>
      </c>
      <c r="H586" s="53">
        <v>0</v>
      </c>
      <c r="I586" s="53">
        <v>0</v>
      </c>
      <c r="J586" s="134">
        <v>0</v>
      </c>
      <c r="K586" s="53">
        <f t="shared" si="35"/>
        <v>0</v>
      </c>
      <c r="L586" s="53">
        <f t="shared" si="36"/>
        <v>0</v>
      </c>
      <c r="M586" s="53">
        <f t="shared" si="37"/>
        <v>0</v>
      </c>
      <c r="N586" s="53">
        <f t="shared" si="38"/>
        <v>0</v>
      </c>
      <c r="P586" s="123"/>
    </row>
    <row r="587" spans="1:16">
      <c r="A587" s="86" t="s">
        <v>1367</v>
      </c>
      <c r="B587" s="87" t="s">
        <v>707</v>
      </c>
      <c r="C587" s="56" t="s">
        <v>1374</v>
      </c>
      <c r="D587" s="57" t="s">
        <v>1375</v>
      </c>
      <c r="E587" s="58" t="s">
        <v>1376</v>
      </c>
      <c r="F587" s="59" t="s">
        <v>707</v>
      </c>
      <c r="G587" s="60">
        <v>68</v>
      </c>
      <c r="H587" s="61">
        <v>159.17000000000002</v>
      </c>
      <c r="I587" s="61">
        <v>158.91999999999999</v>
      </c>
      <c r="J587" s="135">
        <v>158.66999999999999</v>
      </c>
      <c r="K587" s="61">
        <f t="shared" si="35"/>
        <v>158.41999999999999</v>
      </c>
      <c r="L587" s="61">
        <f t="shared" si="36"/>
        <v>158.16999999999999</v>
      </c>
      <c r="M587" s="61">
        <f t="shared" si="37"/>
        <v>157.91999999999999</v>
      </c>
      <c r="N587" s="61">
        <f t="shared" si="38"/>
        <v>157.66999999999999</v>
      </c>
      <c r="P587" s="123"/>
    </row>
    <row r="588" spans="1:16">
      <c r="A588" s="86" t="s">
        <v>1369</v>
      </c>
      <c r="B588" s="87" t="s">
        <v>425</v>
      </c>
      <c r="C588" s="56" t="s">
        <v>1374</v>
      </c>
      <c r="D588" s="57" t="s">
        <v>1375</v>
      </c>
      <c r="E588" s="58" t="s">
        <v>1377</v>
      </c>
      <c r="F588" s="59" t="s">
        <v>707</v>
      </c>
      <c r="G588" s="60">
        <v>68</v>
      </c>
      <c r="H588" s="61">
        <v>135.79000000000002</v>
      </c>
      <c r="I588" s="61">
        <v>123.95</v>
      </c>
      <c r="J588" s="135">
        <v>112.10999999999996</v>
      </c>
      <c r="K588" s="61">
        <f t="shared" si="35"/>
        <v>100.26999999999991</v>
      </c>
      <c r="L588" s="61">
        <f t="shared" si="36"/>
        <v>88.429999999999865</v>
      </c>
      <c r="M588" s="61">
        <f t="shared" si="37"/>
        <v>76.589999999999819</v>
      </c>
      <c r="N588" s="61">
        <f t="shared" si="38"/>
        <v>64.749999999999773</v>
      </c>
      <c r="P588" s="123"/>
    </row>
    <row r="589" spans="1:16">
      <c r="A589" s="62" t="s">
        <v>1374</v>
      </c>
      <c r="B589" s="63" t="s">
        <v>1378</v>
      </c>
      <c r="C589" s="64" t="s">
        <v>1374</v>
      </c>
      <c r="D589" s="65" t="s">
        <v>1379</v>
      </c>
      <c r="E589" s="66" t="s">
        <v>1380</v>
      </c>
      <c r="F589" s="67" t="s">
        <v>707</v>
      </c>
      <c r="G589" s="68">
        <v>68</v>
      </c>
      <c r="H589" s="69">
        <v>0</v>
      </c>
      <c r="I589" s="69">
        <v>0</v>
      </c>
      <c r="J589" s="136">
        <v>0</v>
      </c>
      <c r="K589" s="69">
        <f t="shared" si="35"/>
        <v>0</v>
      </c>
      <c r="L589" s="69">
        <f t="shared" si="36"/>
        <v>0</v>
      </c>
      <c r="M589" s="69">
        <f t="shared" si="37"/>
        <v>0</v>
      </c>
      <c r="N589" s="69">
        <f t="shared" si="38"/>
        <v>0</v>
      </c>
      <c r="P589" s="123"/>
    </row>
    <row r="590" spans="1:16">
      <c r="A590" s="86" t="s">
        <v>1364</v>
      </c>
      <c r="B590" s="87" t="s">
        <v>1365</v>
      </c>
      <c r="C590" s="56" t="s">
        <v>1381</v>
      </c>
      <c r="D590" s="57" t="s">
        <v>1382</v>
      </c>
      <c r="E590" s="58" t="s">
        <v>1383</v>
      </c>
      <c r="F590" s="59" t="s">
        <v>425</v>
      </c>
      <c r="G590" s="60">
        <v>68</v>
      </c>
      <c r="H590" s="61">
        <v>608.52</v>
      </c>
      <c r="I590" s="61">
        <v>587.87</v>
      </c>
      <c r="J590" s="135">
        <v>600.6400000000001</v>
      </c>
      <c r="K590" s="61">
        <f t="shared" si="35"/>
        <v>613.4100000000002</v>
      </c>
      <c r="L590" s="61">
        <f t="shared" si="36"/>
        <v>626.18000000000029</v>
      </c>
      <c r="M590" s="61">
        <f t="shared" si="37"/>
        <v>638.95000000000039</v>
      </c>
      <c r="N590" s="61">
        <f t="shared" si="38"/>
        <v>651.72000000000048</v>
      </c>
      <c r="P590" s="123"/>
    </row>
    <row r="591" spans="1:16">
      <c r="A591" s="86" t="s">
        <v>1371</v>
      </c>
      <c r="B591" s="87" t="s">
        <v>1372</v>
      </c>
      <c r="C591" s="56" t="s">
        <v>1381</v>
      </c>
      <c r="D591" s="57" t="s">
        <v>1382</v>
      </c>
      <c r="E591" s="58" t="s">
        <v>1384</v>
      </c>
      <c r="F591" s="59" t="s">
        <v>707</v>
      </c>
      <c r="G591" s="60">
        <v>68</v>
      </c>
      <c r="H591" s="61">
        <v>508.44</v>
      </c>
      <c r="I591" s="61">
        <v>491.55999999999995</v>
      </c>
      <c r="J591" s="135">
        <v>474.67999999999989</v>
      </c>
      <c r="K591" s="61">
        <f t="shared" si="35"/>
        <v>457.79999999999984</v>
      </c>
      <c r="L591" s="61">
        <f t="shared" si="36"/>
        <v>440.91999999999979</v>
      </c>
      <c r="M591" s="61">
        <f t="shared" si="37"/>
        <v>424.03999999999974</v>
      </c>
      <c r="N591" s="61">
        <f t="shared" si="38"/>
        <v>407.15999999999968</v>
      </c>
      <c r="P591" s="123"/>
    </row>
    <row r="592" spans="1:16">
      <c r="A592" s="62" t="s">
        <v>1381</v>
      </c>
      <c r="B592" s="63" t="s">
        <v>1385</v>
      </c>
      <c r="C592" s="64" t="s">
        <v>1381</v>
      </c>
      <c r="D592" s="65" t="s">
        <v>1386</v>
      </c>
      <c r="E592" s="66" t="s">
        <v>1387</v>
      </c>
      <c r="F592" s="67" t="s">
        <v>425</v>
      </c>
      <c r="G592" s="68">
        <v>68</v>
      </c>
      <c r="H592" s="69">
        <v>0</v>
      </c>
      <c r="I592" s="69">
        <v>0</v>
      </c>
      <c r="J592" s="136">
        <v>0</v>
      </c>
      <c r="K592" s="69">
        <f t="shared" si="35"/>
        <v>0</v>
      </c>
      <c r="L592" s="69">
        <f t="shared" si="36"/>
        <v>0</v>
      </c>
      <c r="M592" s="69">
        <f t="shared" si="37"/>
        <v>0</v>
      </c>
      <c r="N592" s="69">
        <f t="shared" si="38"/>
        <v>0</v>
      </c>
      <c r="P592" s="123"/>
    </row>
    <row r="593" spans="1:16">
      <c r="A593" s="46" t="s">
        <v>1388</v>
      </c>
      <c r="B593" s="47" t="s">
        <v>1389</v>
      </c>
      <c r="C593" s="48" t="s">
        <v>1388</v>
      </c>
      <c r="D593" s="49" t="s">
        <v>1389</v>
      </c>
      <c r="E593" s="50" t="s">
        <v>1390</v>
      </c>
      <c r="F593" s="51" t="s">
        <v>425</v>
      </c>
      <c r="G593" s="52">
        <v>69</v>
      </c>
      <c r="H593" s="53">
        <v>0</v>
      </c>
      <c r="I593" s="53">
        <v>0</v>
      </c>
      <c r="J593" s="134">
        <v>0</v>
      </c>
      <c r="K593" s="53">
        <f t="shared" si="35"/>
        <v>0</v>
      </c>
      <c r="L593" s="53">
        <f t="shared" si="36"/>
        <v>0</v>
      </c>
      <c r="M593" s="53">
        <f t="shared" si="37"/>
        <v>0</v>
      </c>
      <c r="N593" s="53">
        <f t="shared" si="38"/>
        <v>0</v>
      </c>
      <c r="P593" s="123"/>
    </row>
    <row r="594" spans="1:16">
      <c r="A594" s="46" t="s">
        <v>1391</v>
      </c>
      <c r="B594" s="47" t="s">
        <v>1392</v>
      </c>
      <c r="C594" s="48" t="s">
        <v>1391</v>
      </c>
      <c r="D594" s="49" t="s">
        <v>1392</v>
      </c>
      <c r="E594" s="50" t="s">
        <v>1393</v>
      </c>
      <c r="F594" s="51" t="s">
        <v>425</v>
      </c>
      <c r="G594" s="52">
        <v>69</v>
      </c>
      <c r="H594" s="53">
        <v>0</v>
      </c>
      <c r="I594" s="53">
        <v>0</v>
      </c>
      <c r="J594" s="134">
        <v>0</v>
      </c>
      <c r="K594" s="53">
        <f t="shared" si="35"/>
        <v>0</v>
      </c>
      <c r="L594" s="53">
        <f t="shared" si="36"/>
        <v>0</v>
      </c>
      <c r="M594" s="53">
        <f t="shared" si="37"/>
        <v>0</v>
      </c>
      <c r="N594" s="53">
        <f t="shared" si="38"/>
        <v>0</v>
      </c>
      <c r="P594" s="123"/>
    </row>
    <row r="595" spans="1:16">
      <c r="A595" s="86" t="s">
        <v>1388</v>
      </c>
      <c r="B595" s="87" t="s">
        <v>1389</v>
      </c>
      <c r="C595" s="56" t="s">
        <v>108</v>
      </c>
      <c r="D595" s="57" t="s">
        <v>1394</v>
      </c>
      <c r="E595" s="58" t="s">
        <v>1395</v>
      </c>
      <c r="F595" s="59" t="s">
        <v>425</v>
      </c>
      <c r="G595" s="60">
        <v>69</v>
      </c>
      <c r="H595" s="61">
        <v>1128.83</v>
      </c>
      <c r="I595" s="61">
        <v>1146.2199999999998</v>
      </c>
      <c r="J595" s="135">
        <v>1057.47</v>
      </c>
      <c r="K595" s="61">
        <f t="shared" si="35"/>
        <v>968.72000000000025</v>
      </c>
      <c r="L595" s="61">
        <f t="shared" si="36"/>
        <v>879.97000000000048</v>
      </c>
      <c r="M595" s="61">
        <f t="shared" si="37"/>
        <v>791.22000000000071</v>
      </c>
      <c r="N595" s="61">
        <f t="shared" si="38"/>
        <v>702.47000000000094</v>
      </c>
      <c r="P595" s="123"/>
    </row>
    <row r="596" spans="1:16">
      <c r="A596" s="86" t="s">
        <v>1391</v>
      </c>
      <c r="B596" s="87" t="s">
        <v>1392</v>
      </c>
      <c r="C596" s="56" t="s">
        <v>108</v>
      </c>
      <c r="D596" s="57" t="s">
        <v>1394</v>
      </c>
      <c r="E596" s="58" t="s">
        <v>1396</v>
      </c>
      <c r="F596" s="59" t="s">
        <v>425</v>
      </c>
      <c r="G596" s="60">
        <v>69</v>
      </c>
      <c r="H596" s="61">
        <v>95.4</v>
      </c>
      <c r="I596" s="61">
        <v>94.03</v>
      </c>
      <c r="J596" s="135">
        <v>68.8</v>
      </c>
      <c r="K596" s="61">
        <f t="shared" si="35"/>
        <v>43.569999999999993</v>
      </c>
      <c r="L596" s="61">
        <f t="shared" si="36"/>
        <v>18.339999999999989</v>
      </c>
      <c r="M596" s="61">
        <v>0</v>
      </c>
      <c r="N596" s="61">
        <v>0</v>
      </c>
      <c r="P596" s="123"/>
    </row>
    <row r="597" spans="1:16">
      <c r="A597" s="62" t="s">
        <v>108</v>
      </c>
      <c r="B597" s="63" t="s">
        <v>1394</v>
      </c>
      <c r="C597" s="64" t="s">
        <v>108</v>
      </c>
      <c r="D597" s="65" t="s">
        <v>1397</v>
      </c>
      <c r="E597" s="66" t="s">
        <v>1398</v>
      </c>
      <c r="F597" s="67" t="s">
        <v>425</v>
      </c>
      <c r="G597" s="68">
        <v>69</v>
      </c>
      <c r="H597" s="69">
        <v>0</v>
      </c>
      <c r="I597" s="69">
        <v>0</v>
      </c>
      <c r="J597" s="136">
        <v>0</v>
      </c>
      <c r="K597" s="69">
        <f t="shared" si="35"/>
        <v>0</v>
      </c>
      <c r="L597" s="69">
        <f t="shared" si="36"/>
        <v>0</v>
      </c>
      <c r="M597" s="69">
        <f t="shared" si="37"/>
        <v>0</v>
      </c>
      <c r="N597" s="69">
        <f t="shared" si="38"/>
        <v>0</v>
      </c>
      <c r="P597" s="123"/>
    </row>
    <row r="598" spans="1:16">
      <c r="A598" s="117" t="s">
        <v>1399</v>
      </c>
      <c r="B598" s="118" t="s">
        <v>1400</v>
      </c>
      <c r="C598" s="119"/>
      <c r="D598" s="119"/>
      <c r="E598" s="119"/>
      <c r="F598" s="119"/>
      <c r="G598" s="119"/>
      <c r="H598" s="120">
        <v>88304</v>
      </c>
      <c r="I598" s="120">
        <v>87416.690000000017</v>
      </c>
      <c r="J598" s="120">
        <f>SUM(J17:J597)</f>
        <v>86310.71</v>
      </c>
      <c r="K598" s="120">
        <f>SUM(K17:K597)</f>
        <v>85253.680000000051</v>
      </c>
      <c r="L598" s="120">
        <f t="shared" ref="L598:N598" si="39">SUM(L17:L597)</f>
        <v>84254.460000000065</v>
      </c>
      <c r="M598" s="120">
        <f t="shared" si="39"/>
        <v>83427.950000000026</v>
      </c>
      <c r="N598" s="120">
        <f t="shared" si="39"/>
        <v>82856.180000000008</v>
      </c>
      <c r="P598" s="124"/>
    </row>
    <row r="599" spans="1:16">
      <c r="I599" s="121"/>
      <c r="J599" s="121"/>
      <c r="K599" s="121"/>
      <c r="L599" s="121"/>
      <c r="M599" s="121"/>
      <c r="N599" s="121"/>
    </row>
  </sheetData>
  <conditionalFormatting sqref="A33:B37">
    <cfRule type="expression" dxfId="88" priority="89" stopIfTrue="1">
      <formula>#REF!=1</formula>
    </cfRule>
  </conditionalFormatting>
  <conditionalFormatting sqref="A46:B52 A117:B117 A171:B174 A179:B179">
    <cfRule type="expression" dxfId="87" priority="88" stopIfTrue="1">
      <formula>#REF!=1</formula>
    </cfRule>
  </conditionalFormatting>
  <conditionalFormatting sqref="A161:B165">
    <cfRule type="expression" dxfId="86" priority="87" stopIfTrue="1">
      <formula>#REF!=1</formula>
    </cfRule>
  </conditionalFormatting>
  <conditionalFormatting sqref="A238:B241">
    <cfRule type="expression" dxfId="85" priority="86" stopIfTrue="1">
      <formula>#REF!=1</formula>
    </cfRule>
  </conditionalFormatting>
  <conditionalFormatting sqref="A257:B258 A264:B265">
    <cfRule type="expression" dxfId="84" priority="85" stopIfTrue="1">
      <formula>#REF!=1</formula>
    </cfRule>
  </conditionalFormatting>
  <conditionalFormatting sqref="A259:B262">
    <cfRule type="expression" dxfId="83" priority="84" stopIfTrue="1">
      <formula>#REF!=1</formula>
    </cfRule>
  </conditionalFormatting>
  <conditionalFormatting sqref="A266:B266">
    <cfRule type="expression" dxfId="82" priority="83" stopIfTrue="1">
      <formula>#REF!=1</formula>
    </cfRule>
  </conditionalFormatting>
  <conditionalFormatting sqref="A154:B154">
    <cfRule type="expression" dxfId="81" priority="82" stopIfTrue="1">
      <formula>#REF!=1</formula>
    </cfRule>
  </conditionalFormatting>
  <conditionalFormatting sqref="A160:B160">
    <cfRule type="expression" dxfId="80" priority="81" stopIfTrue="1">
      <formula>#REF!=1</formula>
    </cfRule>
  </conditionalFormatting>
  <conditionalFormatting sqref="A296:B297">
    <cfRule type="expression" dxfId="79" priority="80" stopIfTrue="1">
      <formula>#REF!=1</formula>
    </cfRule>
  </conditionalFormatting>
  <conditionalFormatting sqref="A464:B465">
    <cfRule type="expression" dxfId="78" priority="79" stopIfTrue="1">
      <formula>#REF!=1</formula>
    </cfRule>
  </conditionalFormatting>
  <conditionalFormatting sqref="A568:B569">
    <cfRule type="expression" dxfId="77" priority="78" stopIfTrue="1">
      <formula>#REF!=1</formula>
    </cfRule>
  </conditionalFormatting>
  <conditionalFormatting sqref="A22:B26">
    <cfRule type="expression" dxfId="76" priority="77" stopIfTrue="1">
      <formula>#REF!=1</formula>
    </cfRule>
  </conditionalFormatting>
  <conditionalFormatting sqref="A61:B61 A63:B63">
    <cfRule type="expression" dxfId="75" priority="76" stopIfTrue="1">
      <formula>#REF!=1</formula>
    </cfRule>
  </conditionalFormatting>
  <conditionalFormatting sqref="A127:B127">
    <cfRule type="expression" dxfId="74" priority="69" stopIfTrue="1">
      <formula>#REF!=1</formula>
    </cfRule>
  </conditionalFormatting>
  <conditionalFormatting sqref="A140:B141">
    <cfRule type="expression" dxfId="73" priority="68" stopIfTrue="1">
      <formula>#REF!=1</formula>
    </cfRule>
  </conditionalFormatting>
  <conditionalFormatting sqref="A105:B106">
    <cfRule type="expression" dxfId="72" priority="75" stopIfTrue="1">
      <formula>#REF!=1</formula>
    </cfRule>
  </conditionalFormatting>
  <conditionalFormatting sqref="A112:B113">
    <cfRule type="expression" dxfId="71" priority="74" stopIfTrue="1">
      <formula>#REF!=1</formula>
    </cfRule>
  </conditionalFormatting>
  <conditionalFormatting sqref="A111:B111">
    <cfRule type="expression" dxfId="70" priority="73" stopIfTrue="1">
      <formula>#REF!=1</formula>
    </cfRule>
  </conditionalFormatting>
  <conditionalFormatting sqref="A110:B110">
    <cfRule type="expression" dxfId="69" priority="72" stopIfTrue="1">
      <formula>#REF!=1</formula>
    </cfRule>
  </conditionalFormatting>
  <conditionalFormatting sqref="A131:B132 A128:B129 A125:B126">
    <cfRule type="expression" dxfId="68" priority="71" stopIfTrue="1">
      <formula>#REF!=1</formula>
    </cfRule>
  </conditionalFormatting>
  <conditionalFormatting sqref="A130:B130">
    <cfRule type="expression" dxfId="67" priority="70" stopIfTrue="1">
      <formula>#REF!=1</formula>
    </cfRule>
  </conditionalFormatting>
  <conditionalFormatting sqref="A316:B316">
    <cfRule type="expression" dxfId="66" priority="61" stopIfTrue="1">
      <formula>#REF!=1</formula>
    </cfRule>
  </conditionalFormatting>
  <conditionalFormatting sqref="A204:B204 A206:B206">
    <cfRule type="expression" dxfId="65" priority="67" stopIfTrue="1">
      <formula>#REF!=1</formula>
    </cfRule>
  </conditionalFormatting>
  <conditionalFormatting sqref="A288:B289">
    <cfRule type="expression" dxfId="64" priority="66" stopIfTrue="1">
      <formula>#REF!=1</formula>
    </cfRule>
  </conditionalFormatting>
  <conditionalFormatting sqref="A294:B295 A291:B292">
    <cfRule type="expression" dxfId="63" priority="65" stopIfTrue="1">
      <formula>#REF!=1</formula>
    </cfRule>
  </conditionalFormatting>
  <conditionalFormatting sqref="A293:B293">
    <cfRule type="expression" dxfId="62" priority="64" stopIfTrue="1">
      <formula>#REF!=1</formula>
    </cfRule>
  </conditionalFormatting>
  <conditionalFormatting sqref="A311:B312 A306:B308">
    <cfRule type="expression" dxfId="61" priority="63" stopIfTrue="1">
      <formula>#REF!=1</formula>
    </cfRule>
  </conditionalFormatting>
  <conditionalFormatting sqref="A317:B318 A313:B315">
    <cfRule type="expression" dxfId="60" priority="62" stopIfTrue="1">
      <formula>#REF!=1</formula>
    </cfRule>
  </conditionalFormatting>
  <conditionalFormatting sqref="A474:B475">
    <cfRule type="expression" dxfId="59" priority="60" stopIfTrue="1">
      <formula>#REF!=1</formula>
    </cfRule>
  </conditionalFormatting>
  <conditionalFormatting sqref="A535:B535 A540:B543 A545:B548">
    <cfRule type="expression" dxfId="58" priority="59" stopIfTrue="1">
      <formula>#REF!=1</formula>
    </cfRule>
  </conditionalFormatting>
  <conditionalFormatting sqref="A583:B583">
    <cfRule type="expression" dxfId="57" priority="58" stopIfTrue="1">
      <formula>#REF!=1</formula>
    </cfRule>
  </conditionalFormatting>
  <conditionalFormatting sqref="A60:B60">
    <cfRule type="expression" dxfId="56" priority="57" stopIfTrue="1">
      <formula>#REF!=1</formula>
    </cfRule>
  </conditionalFormatting>
  <conditionalFormatting sqref="A62:B62">
    <cfRule type="expression" dxfId="55" priority="56" stopIfTrue="1">
      <formula>#REF!=1</formula>
    </cfRule>
  </conditionalFormatting>
  <conditionalFormatting sqref="A64:B64">
    <cfRule type="expression" dxfId="54" priority="55" stopIfTrue="1">
      <formula>#REF!=1</formula>
    </cfRule>
  </conditionalFormatting>
  <conditionalFormatting sqref="A107:B107">
    <cfRule type="expression" dxfId="53" priority="54" stopIfTrue="1">
      <formula>#REF!=1</formula>
    </cfRule>
  </conditionalFormatting>
  <conditionalFormatting sqref="A108:B108">
    <cfRule type="expression" dxfId="52" priority="53" stopIfTrue="1">
      <formula>#REF!=1</formula>
    </cfRule>
  </conditionalFormatting>
  <conditionalFormatting sqref="A109:B109">
    <cfRule type="expression" dxfId="51" priority="52" stopIfTrue="1">
      <formula>#REF!=1</formula>
    </cfRule>
  </conditionalFormatting>
  <conditionalFormatting sqref="A138:B139">
    <cfRule type="expression" dxfId="50" priority="51" stopIfTrue="1">
      <formula>#REF!=1</formula>
    </cfRule>
  </conditionalFormatting>
  <conditionalFormatting sqref="A194:B195">
    <cfRule type="expression" dxfId="49" priority="50" stopIfTrue="1">
      <formula>#REF!=1</formula>
    </cfRule>
  </conditionalFormatting>
  <conditionalFormatting sqref="A205:B205">
    <cfRule type="expression" dxfId="48" priority="49" stopIfTrue="1">
      <formula>#REF!=1</formula>
    </cfRule>
  </conditionalFormatting>
  <conditionalFormatting sqref="A207:B207">
    <cfRule type="expression" dxfId="47" priority="48" stopIfTrue="1">
      <formula>#REF!=1</formula>
    </cfRule>
  </conditionalFormatting>
  <conditionalFormatting sqref="A520:B520 A524:B524 A534:B534">
    <cfRule type="expression" dxfId="46" priority="47" stopIfTrue="1">
      <formula>#REF!=1</formula>
    </cfRule>
  </conditionalFormatting>
  <conditionalFormatting sqref="A536:B536 A538:B539">
    <cfRule type="expression" dxfId="45" priority="46" stopIfTrue="1">
      <formula>#REF!=1</formula>
    </cfRule>
  </conditionalFormatting>
  <conditionalFormatting sqref="A525:B525">
    <cfRule type="expression" dxfId="44" priority="45" stopIfTrue="1">
      <formula>#REF!=1</formula>
    </cfRule>
  </conditionalFormatting>
  <conditionalFormatting sqref="A104:B104">
    <cfRule type="expression" dxfId="43" priority="44" stopIfTrue="1">
      <formula>#REF!=1</formula>
    </cfRule>
  </conditionalFormatting>
  <conditionalFormatting sqref="A102:B103">
    <cfRule type="expression" dxfId="42" priority="43" stopIfTrue="1">
      <formula>#REF!=1</formula>
    </cfRule>
  </conditionalFormatting>
  <conditionalFormatting sqref="A595:B596">
    <cfRule type="expression" dxfId="41" priority="42" stopIfTrue="1">
      <formula>#REF!=1</formula>
    </cfRule>
  </conditionalFormatting>
  <conditionalFormatting sqref="A590:B590">
    <cfRule type="expression" dxfId="40" priority="41" stopIfTrue="1">
      <formula>#REF!=1</formula>
    </cfRule>
  </conditionalFormatting>
  <conditionalFormatting sqref="A591:B591">
    <cfRule type="expression" dxfId="39" priority="40" stopIfTrue="1">
      <formula>#REF!=1</formula>
    </cfRule>
  </conditionalFormatting>
  <conditionalFormatting sqref="A587:B587">
    <cfRule type="expression" dxfId="38" priority="39" stopIfTrue="1">
      <formula>#REF!=1</formula>
    </cfRule>
  </conditionalFormatting>
  <conditionalFormatting sqref="A588:B588">
    <cfRule type="expression" dxfId="37" priority="38" stopIfTrue="1">
      <formula>#REF!=1</formula>
    </cfRule>
  </conditionalFormatting>
  <conditionalFormatting sqref="A574:B581">
    <cfRule type="expression" dxfId="36" priority="37" stopIfTrue="1">
      <formula>#REF!=1</formula>
    </cfRule>
  </conditionalFormatting>
  <conditionalFormatting sqref="A562:B564">
    <cfRule type="expression" dxfId="35" priority="36" stopIfTrue="1">
      <formula>#REF!=1</formula>
    </cfRule>
  </conditionalFormatting>
  <conditionalFormatting sqref="A559:B560">
    <cfRule type="expression" dxfId="34" priority="35" stopIfTrue="1">
      <formula>#REF!=1</formula>
    </cfRule>
  </conditionalFormatting>
  <conditionalFormatting sqref="A190:B192">
    <cfRule type="expression" dxfId="33" priority="34" stopIfTrue="1">
      <formula>#REF!=1</formula>
    </cfRule>
  </conditionalFormatting>
  <conditionalFormatting sqref="A221:B224">
    <cfRule type="expression" dxfId="32" priority="33" stopIfTrue="1">
      <formula>#REF!=1</formula>
    </cfRule>
  </conditionalFormatting>
  <conditionalFormatting sqref="A427:B427">
    <cfRule type="expression" dxfId="31" priority="29" stopIfTrue="1">
      <formula>#REF!=1</formula>
    </cfRule>
  </conditionalFormatting>
  <conditionalFormatting sqref="A432:B432">
    <cfRule type="expression" dxfId="30" priority="32" stopIfTrue="1">
      <formula>#REF!=1</formula>
    </cfRule>
  </conditionalFormatting>
  <conditionalFormatting sqref="A433:B433">
    <cfRule type="expression" dxfId="29" priority="31" stopIfTrue="1">
      <formula>#REF!=1</formula>
    </cfRule>
  </conditionalFormatting>
  <conditionalFormatting sqref="A430:B430">
    <cfRule type="expression" dxfId="28" priority="26" stopIfTrue="1">
      <formula>#REF!=1</formula>
    </cfRule>
  </conditionalFormatting>
  <conditionalFormatting sqref="A431:B431">
    <cfRule type="expression" dxfId="27" priority="30" stopIfTrue="1">
      <formula>#REF!=1</formula>
    </cfRule>
  </conditionalFormatting>
  <conditionalFormatting sqref="A428:B428">
    <cfRule type="expression" dxfId="26" priority="28" stopIfTrue="1">
      <formula>#REF!=1</formula>
    </cfRule>
  </conditionalFormatting>
  <conditionalFormatting sqref="A429:B429">
    <cfRule type="expression" dxfId="25" priority="27" stopIfTrue="1">
      <formula>#REF!=1</formula>
    </cfRule>
  </conditionalFormatting>
  <conditionalFormatting sqref="A309:B309">
    <cfRule type="expression" dxfId="24" priority="25" stopIfTrue="1">
      <formula>#REF!=1</formula>
    </cfRule>
  </conditionalFormatting>
  <conditionalFormatting sqref="A66:B71">
    <cfRule type="expression" dxfId="23" priority="24" stopIfTrue="1">
      <formula>#REF!=1</formula>
    </cfRule>
  </conditionalFormatting>
  <conditionalFormatting sqref="A85:B88">
    <cfRule type="expression" dxfId="22" priority="23" stopIfTrue="1">
      <formula>#REF!=1</formula>
    </cfRule>
  </conditionalFormatting>
  <conditionalFormatting sqref="A200:B200">
    <cfRule type="expression" dxfId="21" priority="22" stopIfTrue="1">
      <formula>#REF!=1</formula>
    </cfRule>
  </conditionalFormatting>
  <conditionalFormatting sqref="A198:B199">
    <cfRule type="expression" dxfId="20" priority="21" stopIfTrue="1">
      <formula>#REF!=1</formula>
    </cfRule>
  </conditionalFormatting>
  <conditionalFormatting sqref="A201:B201">
    <cfRule type="expression" dxfId="19" priority="20" stopIfTrue="1">
      <formula>#REF!=1</formula>
    </cfRule>
  </conditionalFormatting>
  <conditionalFormatting sqref="A202:B202">
    <cfRule type="expression" dxfId="18" priority="19" stopIfTrue="1">
      <formula>#REF!=1</formula>
    </cfRule>
  </conditionalFormatting>
  <conditionalFormatting sqref="A203:B203">
    <cfRule type="expression" dxfId="17" priority="18" stopIfTrue="1">
      <formula>#REF!=1</formula>
    </cfRule>
  </conditionalFormatting>
  <conditionalFormatting sqref="A208:B208">
    <cfRule type="expression" dxfId="16" priority="16" stopIfTrue="1">
      <formula>#REF!=1</formula>
    </cfRule>
  </conditionalFormatting>
  <conditionalFormatting sqref="A209:B209">
    <cfRule type="expression" dxfId="15" priority="17" stopIfTrue="1">
      <formula>#REF!=1</formula>
    </cfRule>
  </conditionalFormatting>
  <conditionalFormatting sqref="A255:B255">
    <cfRule type="expression" dxfId="14" priority="15" stopIfTrue="1">
      <formula>#REF!=1</formula>
    </cfRule>
  </conditionalFormatting>
  <conditionalFormatting sqref="A256:B256">
    <cfRule type="expression" dxfId="13" priority="14" stopIfTrue="1">
      <formula>#REF!=1</formula>
    </cfRule>
  </conditionalFormatting>
  <conditionalFormatting sqref="A441:B446">
    <cfRule type="expression" dxfId="12" priority="13" stopIfTrue="1">
      <formula>#REF!=1</formula>
    </cfRule>
  </conditionalFormatting>
  <conditionalFormatting sqref="G438">
    <cfRule type="expression" dxfId="11" priority="12">
      <formula>$G438&lt;&gt;#REF!</formula>
    </cfRule>
  </conditionalFormatting>
  <conditionalFormatting sqref="A440:B440">
    <cfRule type="expression" dxfId="10" priority="11" stopIfTrue="1">
      <formula>#REF!=1</formula>
    </cfRule>
  </conditionalFormatting>
  <conditionalFormatting sqref="G439">
    <cfRule type="expression" dxfId="9" priority="10">
      <formula>$G439&lt;&gt;#REF!</formula>
    </cfRule>
  </conditionalFormatting>
  <conditionalFormatting sqref="A434:B434">
    <cfRule type="expression" dxfId="8" priority="9" stopIfTrue="1">
      <formula>#REF!=1</formula>
    </cfRule>
  </conditionalFormatting>
  <conditionalFormatting sqref="A435:B435">
    <cfRule type="expression" dxfId="7" priority="8" stopIfTrue="1">
      <formula>#REF!=1</formula>
    </cfRule>
  </conditionalFormatting>
  <conditionalFormatting sqref="A436:B436">
    <cfRule type="expression" dxfId="6" priority="7" stopIfTrue="1">
      <formula>#REF!=1</formula>
    </cfRule>
  </conditionalFormatting>
  <conditionalFormatting sqref="A466:B470">
    <cfRule type="expression" dxfId="5" priority="6" stopIfTrue="1">
      <formula>#REF!=1</formula>
    </cfRule>
  </conditionalFormatting>
  <conditionalFormatting sqref="A505:B505">
    <cfRule type="expression" dxfId="4" priority="5" stopIfTrue="1">
      <formula>#REF!=1</formula>
    </cfRule>
  </conditionalFormatting>
  <conditionalFormatting sqref="A504:B504">
    <cfRule type="expression" dxfId="3" priority="4" stopIfTrue="1">
      <formula>#REF!=1</formula>
    </cfRule>
  </conditionalFormatting>
  <conditionalFormatting sqref="A506:B506">
    <cfRule type="expression" dxfId="2" priority="3" stopIfTrue="1">
      <formula>#REF!=1</formula>
    </cfRule>
  </conditionalFormatting>
  <conditionalFormatting sqref="A521:B521">
    <cfRule type="expression" dxfId="1" priority="2" stopIfTrue="1">
      <formula>#REF!=1</formula>
    </cfRule>
  </conditionalFormatting>
  <conditionalFormatting sqref="A522:B522">
    <cfRule type="expression" dxfId="0" priority="1" stopIfTrue="1">
      <formula>#REF!=1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56"/>
  <sheetViews>
    <sheetView topLeftCell="A20" workbookViewId="0">
      <selection activeCell="B4" sqref="B4:H55"/>
    </sheetView>
  </sheetViews>
  <sheetFormatPr defaultRowHeight="15"/>
  <cols>
    <col min="1" max="1" width="13.140625" bestFit="1" customWidth="1"/>
    <col min="2" max="8" width="16.7109375" bestFit="1" customWidth="1"/>
  </cols>
  <sheetData>
    <row r="3" spans="1:8">
      <c r="A3" s="125" t="s">
        <v>1500</v>
      </c>
      <c r="B3" s="7" t="s">
        <v>1502</v>
      </c>
      <c r="C3" s="7" t="s">
        <v>1503</v>
      </c>
      <c r="D3" s="7" t="s">
        <v>1504</v>
      </c>
      <c r="E3" s="7" t="s">
        <v>1505</v>
      </c>
      <c r="F3" s="7" t="s">
        <v>1506</v>
      </c>
      <c r="G3" s="7" t="s">
        <v>1507</v>
      </c>
      <c r="H3" s="7" t="s">
        <v>1508</v>
      </c>
    </row>
    <row r="4" spans="1:8">
      <c r="A4" s="126">
        <v>1</v>
      </c>
      <c r="B4" s="127">
        <v>1571.9</v>
      </c>
      <c r="C4" s="127">
        <v>1485.8</v>
      </c>
      <c r="D4" s="127">
        <v>1347.04</v>
      </c>
      <c r="E4" s="127">
        <v>1208.28</v>
      </c>
      <c r="F4" s="127">
        <v>1069.52</v>
      </c>
      <c r="G4" s="127">
        <v>930.76</v>
      </c>
      <c r="H4" s="127">
        <v>791.99999999999989</v>
      </c>
    </row>
    <row r="5" spans="1:8">
      <c r="A5" s="126">
        <v>2</v>
      </c>
      <c r="B5" s="127">
        <v>981.55</v>
      </c>
      <c r="C5" s="127">
        <v>963.36000000000013</v>
      </c>
      <c r="D5" s="127">
        <v>1017.2199999999999</v>
      </c>
      <c r="E5" s="127">
        <v>1071.0799999999997</v>
      </c>
      <c r="F5" s="127">
        <v>1124.9399999999998</v>
      </c>
      <c r="G5" s="127">
        <v>1178.7999999999997</v>
      </c>
      <c r="H5" s="127">
        <v>1232.6599999999996</v>
      </c>
    </row>
    <row r="6" spans="1:8">
      <c r="A6" s="126">
        <v>3</v>
      </c>
      <c r="B6" s="127">
        <v>1846.4</v>
      </c>
      <c r="C6" s="127">
        <v>1846.1799999999998</v>
      </c>
      <c r="D6" s="127">
        <v>1774.4799999999998</v>
      </c>
      <c r="E6" s="127">
        <v>1702.78</v>
      </c>
      <c r="F6" s="127">
        <v>1631.08</v>
      </c>
      <c r="G6" s="127">
        <v>1559.38</v>
      </c>
      <c r="H6" s="127">
        <v>1502.8300000000004</v>
      </c>
    </row>
    <row r="7" spans="1:8">
      <c r="A7" s="126">
        <v>4</v>
      </c>
      <c r="B7" s="127">
        <v>1382.0700000000002</v>
      </c>
      <c r="C7" s="127">
        <v>1351.48</v>
      </c>
      <c r="D7" s="127">
        <v>1298.77</v>
      </c>
      <c r="E7" s="127">
        <v>1246.06</v>
      </c>
      <c r="F7" s="127">
        <v>1193.3499999999999</v>
      </c>
      <c r="G7" s="127">
        <v>1140.6400000000001</v>
      </c>
      <c r="H7" s="127">
        <v>1087.9299999999998</v>
      </c>
    </row>
    <row r="8" spans="1:8">
      <c r="A8" s="126">
        <v>5</v>
      </c>
      <c r="B8" s="127">
        <v>3205.5299999999997</v>
      </c>
      <c r="C8" s="127">
        <v>3145.9500000000003</v>
      </c>
      <c r="D8" s="127">
        <v>3166.0899999999997</v>
      </c>
      <c r="E8" s="127">
        <v>3186.2299999999996</v>
      </c>
      <c r="F8" s="127">
        <v>3206.3699999999994</v>
      </c>
      <c r="G8" s="127">
        <v>3226.5099999999993</v>
      </c>
      <c r="H8" s="127">
        <v>3246.6499999999992</v>
      </c>
    </row>
    <row r="9" spans="1:8">
      <c r="A9" s="126">
        <v>6</v>
      </c>
      <c r="B9" s="127">
        <v>2306.9699999999998</v>
      </c>
      <c r="C9" s="127">
        <v>2289.8500000000004</v>
      </c>
      <c r="D9" s="127">
        <v>2255.5200000000004</v>
      </c>
      <c r="E9" s="127">
        <v>2221.19</v>
      </c>
      <c r="F9" s="127">
        <v>2186.86</v>
      </c>
      <c r="G9" s="127">
        <v>2152.5299999999997</v>
      </c>
      <c r="H9" s="127">
        <v>2118.1999999999998</v>
      </c>
    </row>
    <row r="10" spans="1:8">
      <c r="A10" s="126">
        <v>7</v>
      </c>
      <c r="B10" s="127">
        <v>2308.79</v>
      </c>
      <c r="C10" s="127">
        <v>2294.14</v>
      </c>
      <c r="D10" s="127">
        <v>2309.0700000000006</v>
      </c>
      <c r="E10" s="127">
        <v>2324.0000000000014</v>
      </c>
      <c r="F10" s="127">
        <v>2338.9300000000021</v>
      </c>
      <c r="G10" s="127">
        <v>2353.8600000000029</v>
      </c>
      <c r="H10" s="127">
        <v>2368.7900000000036</v>
      </c>
    </row>
    <row r="11" spans="1:8">
      <c r="A11" s="126">
        <v>9</v>
      </c>
      <c r="B11" s="127">
        <v>1630.91</v>
      </c>
      <c r="C11" s="127">
        <v>1554.25</v>
      </c>
      <c r="D11" s="127">
        <v>1564.7</v>
      </c>
      <c r="E11" s="127">
        <v>1575.1500000000003</v>
      </c>
      <c r="F11" s="127">
        <v>1585.6000000000004</v>
      </c>
      <c r="G11" s="127">
        <v>1596.0500000000004</v>
      </c>
      <c r="H11" s="127">
        <v>1606.5000000000005</v>
      </c>
    </row>
    <row r="12" spans="1:8">
      <c r="A12" s="126">
        <v>10</v>
      </c>
      <c r="B12" s="127">
        <v>1667.6200000000003</v>
      </c>
      <c r="C12" s="127">
        <v>1679.8699999999997</v>
      </c>
      <c r="D12" s="127">
        <v>1692.1199999999988</v>
      </c>
      <c r="E12" s="127">
        <v>1704.3699999999978</v>
      </c>
      <c r="F12" s="127">
        <v>1716.6199999999969</v>
      </c>
      <c r="G12" s="127">
        <v>1728.869999999996</v>
      </c>
      <c r="H12" s="127">
        <v>1741.1199999999951</v>
      </c>
    </row>
    <row r="13" spans="1:8">
      <c r="A13" s="126">
        <v>11</v>
      </c>
      <c r="B13" s="127">
        <v>1101.17</v>
      </c>
      <c r="C13" s="127">
        <v>1130.95</v>
      </c>
      <c r="D13" s="127">
        <v>1100</v>
      </c>
      <c r="E13" s="127">
        <v>1069.05</v>
      </c>
      <c r="F13" s="127">
        <v>1038.0999999999999</v>
      </c>
      <c r="G13" s="127">
        <v>1007.1499999999999</v>
      </c>
      <c r="H13" s="127">
        <v>976.19999999999982</v>
      </c>
    </row>
    <row r="14" spans="1:8">
      <c r="A14" s="126">
        <v>12</v>
      </c>
      <c r="B14" s="127">
        <v>2639.16</v>
      </c>
      <c r="C14" s="127">
        <v>2631.35</v>
      </c>
      <c r="D14" s="127">
        <v>2618.89</v>
      </c>
      <c r="E14" s="127">
        <v>2606.4299999999998</v>
      </c>
      <c r="F14" s="127">
        <v>2593.9699999999993</v>
      </c>
      <c r="G14" s="127">
        <v>2632.16</v>
      </c>
      <c r="H14" s="127">
        <v>2683.24</v>
      </c>
    </row>
    <row r="15" spans="1:8">
      <c r="A15" s="126">
        <v>14</v>
      </c>
      <c r="B15" s="127">
        <v>4234.55</v>
      </c>
      <c r="C15" s="127">
        <v>4244.1899999999996</v>
      </c>
      <c r="D15" s="127">
        <v>4281.5599999999995</v>
      </c>
      <c r="E15" s="127">
        <v>4318.9299999999994</v>
      </c>
      <c r="F15" s="127">
        <v>4356.2999999999993</v>
      </c>
      <c r="G15" s="127">
        <v>4393.67</v>
      </c>
      <c r="H15" s="127">
        <v>4431.04</v>
      </c>
    </row>
    <row r="16" spans="1:8">
      <c r="A16" s="126">
        <v>15</v>
      </c>
      <c r="B16" s="127">
        <v>3988.0099999999993</v>
      </c>
      <c r="C16" s="127">
        <v>3917.6299999999997</v>
      </c>
      <c r="D16" s="127">
        <v>3844.32</v>
      </c>
      <c r="E16" s="127">
        <v>3771.0100000000007</v>
      </c>
      <c r="F16" s="127">
        <v>3697.7000000000012</v>
      </c>
      <c r="G16" s="127">
        <v>3624.3900000000017</v>
      </c>
      <c r="H16" s="127">
        <v>3551.0800000000022</v>
      </c>
    </row>
    <row r="17" spans="1:8">
      <c r="A17" s="126">
        <v>16</v>
      </c>
      <c r="B17" s="127">
        <v>2494.4899999999998</v>
      </c>
      <c r="C17" s="127">
        <v>2580.04</v>
      </c>
      <c r="D17" s="127">
        <v>2575.6600000000003</v>
      </c>
      <c r="E17" s="127">
        <v>2571.2800000000007</v>
      </c>
      <c r="F17" s="127">
        <v>2566.900000000001</v>
      </c>
      <c r="G17" s="127">
        <v>2562.5200000000013</v>
      </c>
      <c r="H17" s="127">
        <v>2558.1400000000017</v>
      </c>
    </row>
    <row r="18" spans="1:8">
      <c r="A18" s="126">
        <v>17</v>
      </c>
      <c r="B18" s="127">
        <v>869.05</v>
      </c>
      <c r="C18" s="127">
        <v>881.52999999999986</v>
      </c>
      <c r="D18" s="127">
        <v>877.69999999999993</v>
      </c>
      <c r="E18" s="127">
        <v>873.87</v>
      </c>
      <c r="F18" s="127">
        <v>870.04000000000008</v>
      </c>
      <c r="G18" s="127">
        <v>866.21000000000015</v>
      </c>
      <c r="H18" s="127">
        <v>862.38000000000022</v>
      </c>
    </row>
    <row r="19" spans="1:8">
      <c r="A19" s="126">
        <v>19</v>
      </c>
      <c r="B19" s="127">
        <v>399.14</v>
      </c>
      <c r="C19" s="127">
        <v>406.15</v>
      </c>
      <c r="D19" s="127">
        <v>413.15999999999997</v>
      </c>
      <c r="E19" s="127">
        <v>420.17</v>
      </c>
      <c r="F19" s="127">
        <v>427.17999999999995</v>
      </c>
      <c r="G19" s="127">
        <v>435.18999999999994</v>
      </c>
      <c r="H19" s="127">
        <v>445.19999999999993</v>
      </c>
    </row>
    <row r="20" spans="1:8">
      <c r="A20" s="126">
        <v>20</v>
      </c>
      <c r="B20" s="127">
        <v>1988.68</v>
      </c>
      <c r="C20" s="127">
        <v>2022.8700000000001</v>
      </c>
      <c r="D20" s="127">
        <v>1954.7</v>
      </c>
      <c r="E20" s="127">
        <v>1886.5300000000002</v>
      </c>
      <c r="F20" s="127">
        <v>1818.3600000000006</v>
      </c>
      <c r="G20" s="127">
        <v>1750.1900000000005</v>
      </c>
      <c r="H20" s="127">
        <v>1682.0200000000007</v>
      </c>
    </row>
    <row r="21" spans="1:8">
      <c r="A21" s="126">
        <v>21</v>
      </c>
      <c r="B21" s="127">
        <v>1839.86</v>
      </c>
      <c r="C21" s="127">
        <v>1826.47</v>
      </c>
      <c r="D21" s="127">
        <v>1813.0800000000004</v>
      </c>
      <c r="E21" s="127">
        <v>1799.6900000000007</v>
      </c>
      <c r="F21" s="127">
        <v>1786.3000000000011</v>
      </c>
      <c r="G21" s="127">
        <v>1772.9100000000014</v>
      </c>
      <c r="H21" s="127">
        <v>1759.5200000000018</v>
      </c>
    </row>
    <row r="22" spans="1:8">
      <c r="A22" s="126">
        <v>22</v>
      </c>
      <c r="B22" s="127">
        <v>1904.73</v>
      </c>
      <c r="C22" s="127">
        <v>1949.2199999999998</v>
      </c>
      <c r="D22" s="127">
        <v>1993.71</v>
      </c>
      <c r="E22" s="127">
        <v>2038.1999999999998</v>
      </c>
      <c r="F22" s="127">
        <v>2082.6899999999996</v>
      </c>
      <c r="G22" s="127">
        <v>2127.1799999999998</v>
      </c>
      <c r="H22" s="127">
        <v>2171.6699999999996</v>
      </c>
    </row>
    <row r="23" spans="1:8">
      <c r="A23" s="126">
        <v>23</v>
      </c>
      <c r="B23" s="127">
        <v>2509.56</v>
      </c>
      <c r="C23" s="127">
        <v>2514.09</v>
      </c>
      <c r="D23" s="127">
        <v>2518.62</v>
      </c>
      <c r="E23" s="127">
        <v>2523.15</v>
      </c>
      <c r="F23" s="127">
        <v>2527.6799999999998</v>
      </c>
      <c r="G23" s="127">
        <v>2532.21</v>
      </c>
      <c r="H23" s="127">
        <v>2536.7399999999998</v>
      </c>
    </row>
    <row r="24" spans="1:8">
      <c r="A24" s="126">
        <v>24</v>
      </c>
      <c r="B24" s="127">
        <v>950.17000000000007</v>
      </c>
      <c r="C24" s="127">
        <v>946.79</v>
      </c>
      <c r="D24" s="127">
        <v>1005.22</v>
      </c>
      <c r="E24" s="127">
        <v>1063.6500000000001</v>
      </c>
      <c r="F24" s="127">
        <v>1122.0800000000004</v>
      </c>
      <c r="G24" s="127">
        <v>1180.5100000000002</v>
      </c>
      <c r="H24" s="127">
        <v>1238.9400000000003</v>
      </c>
    </row>
    <row r="25" spans="1:8">
      <c r="A25" s="126">
        <v>25</v>
      </c>
      <c r="B25" s="127">
        <v>1783.49</v>
      </c>
      <c r="C25" s="127">
        <v>1790.47</v>
      </c>
      <c r="D25" s="127">
        <v>1797.45</v>
      </c>
      <c r="E25" s="127">
        <v>1804.43</v>
      </c>
      <c r="F25" s="127">
        <v>1811.4100000000003</v>
      </c>
      <c r="G25" s="127">
        <v>1818.3900000000003</v>
      </c>
      <c r="H25" s="127">
        <v>1825.3700000000006</v>
      </c>
    </row>
    <row r="26" spans="1:8">
      <c r="A26" s="126">
        <v>26</v>
      </c>
      <c r="B26" s="127">
        <v>1692.6000000000001</v>
      </c>
      <c r="C26" s="127">
        <v>1654.3899999999999</v>
      </c>
      <c r="D26" s="127">
        <v>1658.08</v>
      </c>
      <c r="E26" s="127">
        <v>1661.77</v>
      </c>
      <c r="F26" s="127">
        <v>1665.4600000000003</v>
      </c>
      <c r="G26" s="127">
        <v>1669.1500000000005</v>
      </c>
      <c r="H26" s="127">
        <v>1672.8400000000006</v>
      </c>
    </row>
    <row r="27" spans="1:8">
      <c r="A27" s="126">
        <v>27</v>
      </c>
      <c r="B27" s="127">
        <v>1902.3799999999999</v>
      </c>
      <c r="C27" s="127">
        <v>1891.28</v>
      </c>
      <c r="D27" s="127">
        <v>1890.8600000000001</v>
      </c>
      <c r="E27" s="127">
        <v>1890.4399999999998</v>
      </c>
      <c r="F27" s="127">
        <v>1890.0199999999995</v>
      </c>
      <c r="G27" s="127">
        <v>1889.6</v>
      </c>
      <c r="H27" s="127">
        <v>1889.1799999999998</v>
      </c>
    </row>
    <row r="28" spans="1:8">
      <c r="A28" s="126">
        <v>28</v>
      </c>
      <c r="B28" s="127">
        <v>844.7399999999999</v>
      </c>
      <c r="C28" s="127">
        <v>829.31</v>
      </c>
      <c r="D28" s="127">
        <v>863.98</v>
      </c>
      <c r="E28" s="127">
        <v>898.65000000000009</v>
      </c>
      <c r="F28" s="127">
        <v>933.32</v>
      </c>
      <c r="G28" s="127">
        <v>967.99000000000012</v>
      </c>
      <c r="H28" s="127">
        <v>1002.6600000000002</v>
      </c>
    </row>
    <row r="29" spans="1:8">
      <c r="A29" s="126">
        <v>30</v>
      </c>
      <c r="B29" s="127">
        <v>1703.59</v>
      </c>
      <c r="C29" s="127">
        <v>1667.8200000000002</v>
      </c>
      <c r="D29" s="127">
        <v>1671.1800000000003</v>
      </c>
      <c r="E29" s="127">
        <v>1674.5400000000002</v>
      </c>
      <c r="F29" s="127">
        <v>1677.9000000000005</v>
      </c>
      <c r="G29" s="127">
        <v>1681.2600000000007</v>
      </c>
      <c r="H29" s="127">
        <v>1684.6200000000008</v>
      </c>
    </row>
    <row r="30" spans="1:8">
      <c r="A30" s="126">
        <v>31</v>
      </c>
      <c r="B30" s="127">
        <v>2666.33</v>
      </c>
      <c r="C30" s="127">
        <v>2628.0299999999997</v>
      </c>
      <c r="D30" s="127">
        <v>2743.7200000000003</v>
      </c>
      <c r="E30" s="127">
        <v>2859.41</v>
      </c>
      <c r="F30" s="127">
        <v>2975.1</v>
      </c>
      <c r="G30" s="127">
        <v>3090.7899999999991</v>
      </c>
      <c r="H30" s="127">
        <v>3211.48</v>
      </c>
    </row>
    <row r="31" spans="1:8">
      <c r="A31" s="126">
        <v>32</v>
      </c>
      <c r="B31" s="127">
        <v>1515.52</v>
      </c>
      <c r="C31" s="127">
        <v>1490.82</v>
      </c>
      <c r="D31" s="127">
        <v>1481.6499999999999</v>
      </c>
      <c r="E31" s="127">
        <v>1472.48</v>
      </c>
      <c r="F31" s="127">
        <v>1463.31</v>
      </c>
      <c r="G31" s="127">
        <v>1454.1399999999999</v>
      </c>
      <c r="H31" s="127">
        <v>1444.9699999999998</v>
      </c>
    </row>
    <row r="32" spans="1:8">
      <c r="A32" s="126">
        <v>33</v>
      </c>
      <c r="B32" s="127">
        <v>801.17000000000007</v>
      </c>
      <c r="C32" s="127">
        <v>791.71</v>
      </c>
      <c r="D32" s="127">
        <v>772.16</v>
      </c>
      <c r="E32" s="127">
        <v>752.6099999999999</v>
      </c>
      <c r="F32" s="127">
        <v>733.06</v>
      </c>
      <c r="G32" s="127">
        <v>713.51</v>
      </c>
      <c r="H32" s="127">
        <v>693.95999999999992</v>
      </c>
    </row>
    <row r="33" spans="1:8">
      <c r="A33" s="126">
        <v>34</v>
      </c>
      <c r="B33" s="127">
        <v>1080.1099999999999</v>
      </c>
      <c r="C33" s="127">
        <v>1084.31</v>
      </c>
      <c r="D33" s="127">
        <v>1087.45</v>
      </c>
      <c r="E33" s="127">
        <v>1090.5899999999999</v>
      </c>
      <c r="F33" s="127">
        <v>1093.73</v>
      </c>
      <c r="G33" s="127">
        <v>1096.8699999999999</v>
      </c>
      <c r="H33" s="127">
        <v>1113.93</v>
      </c>
    </row>
    <row r="34" spans="1:8">
      <c r="A34" s="126">
        <v>35</v>
      </c>
      <c r="B34" s="127">
        <v>1165.73</v>
      </c>
      <c r="C34" s="127">
        <v>1094.1599999999999</v>
      </c>
      <c r="D34" s="127">
        <v>1035.8699999999999</v>
      </c>
      <c r="E34" s="127">
        <v>977.57999999999993</v>
      </c>
      <c r="F34" s="127">
        <v>921.77</v>
      </c>
      <c r="G34" s="127">
        <v>869.71999999999969</v>
      </c>
      <c r="H34" s="127">
        <v>819.66999999999985</v>
      </c>
    </row>
    <row r="35" spans="1:8">
      <c r="A35" s="126">
        <v>36</v>
      </c>
      <c r="B35" s="127">
        <v>1600.5500000000002</v>
      </c>
      <c r="C35" s="127">
        <v>1587.95</v>
      </c>
      <c r="D35" s="127">
        <v>1484.9699999999998</v>
      </c>
      <c r="E35" s="127">
        <v>1381.99</v>
      </c>
      <c r="F35" s="127">
        <v>1302.8399999999999</v>
      </c>
      <c r="G35" s="127">
        <v>1272.9000000000001</v>
      </c>
      <c r="H35" s="127">
        <v>1267.9600000000003</v>
      </c>
    </row>
    <row r="36" spans="1:8">
      <c r="A36" s="126">
        <v>40</v>
      </c>
      <c r="B36" s="127">
        <v>2046.15</v>
      </c>
      <c r="C36" s="127">
        <v>1963.8400000000004</v>
      </c>
      <c r="D36" s="127">
        <v>1881.5300000000009</v>
      </c>
      <c r="E36" s="127">
        <v>1799.2200000000014</v>
      </c>
      <c r="F36" s="127">
        <v>1716.9100000000019</v>
      </c>
      <c r="G36" s="127">
        <v>1634.6000000000024</v>
      </c>
      <c r="H36" s="127">
        <v>1552.2900000000029</v>
      </c>
    </row>
    <row r="37" spans="1:8">
      <c r="A37" s="126">
        <v>42</v>
      </c>
      <c r="B37" s="127">
        <v>1945.85</v>
      </c>
      <c r="C37" s="127">
        <v>1886.11</v>
      </c>
      <c r="D37" s="127">
        <v>1824.6999999999998</v>
      </c>
      <c r="E37" s="127">
        <v>1763.2900000000002</v>
      </c>
      <c r="F37" s="127">
        <v>1701.8800000000006</v>
      </c>
      <c r="G37" s="127">
        <v>1640.4700000000005</v>
      </c>
      <c r="H37" s="127">
        <v>1579.0600000000009</v>
      </c>
    </row>
    <row r="38" spans="1:8">
      <c r="A38" s="126">
        <v>46</v>
      </c>
      <c r="B38" s="127">
        <v>1003.1400000000001</v>
      </c>
      <c r="C38" s="127">
        <v>965.95999999999992</v>
      </c>
      <c r="D38" s="127">
        <v>934.42000000000007</v>
      </c>
      <c r="E38" s="127">
        <v>902.88</v>
      </c>
      <c r="F38" s="127">
        <v>871.33999999999992</v>
      </c>
      <c r="G38" s="127">
        <v>873.11999999999989</v>
      </c>
      <c r="H38" s="127">
        <v>936.41</v>
      </c>
    </row>
    <row r="39" spans="1:8">
      <c r="A39" s="126">
        <v>47</v>
      </c>
      <c r="B39" s="127">
        <v>1331.3999999999999</v>
      </c>
      <c r="C39" s="127">
        <v>1282.0899999999997</v>
      </c>
      <c r="D39" s="127">
        <v>1234.7799999999997</v>
      </c>
      <c r="E39" s="127">
        <v>1187.47</v>
      </c>
      <c r="F39" s="127">
        <v>1140.1599999999999</v>
      </c>
      <c r="G39" s="127">
        <v>1092.8499999999997</v>
      </c>
      <c r="H39" s="127">
        <v>1045.5399999999995</v>
      </c>
    </row>
    <row r="40" spans="1:8">
      <c r="A40" s="126">
        <v>48</v>
      </c>
      <c r="B40" s="127">
        <v>2562.2899999999995</v>
      </c>
      <c r="C40" s="127">
        <v>2536.83</v>
      </c>
      <c r="D40" s="127">
        <v>2561.52</v>
      </c>
      <c r="E40" s="127">
        <v>2586.21</v>
      </c>
      <c r="F40" s="127">
        <v>2610.9</v>
      </c>
      <c r="G40" s="127">
        <v>2635.5899999999997</v>
      </c>
      <c r="H40" s="127">
        <v>2660.28</v>
      </c>
    </row>
    <row r="41" spans="1:8">
      <c r="A41" s="126">
        <v>49</v>
      </c>
      <c r="B41" s="127">
        <v>717.0100000000001</v>
      </c>
      <c r="C41" s="127">
        <v>693.52</v>
      </c>
      <c r="D41" s="127">
        <v>730.7700000000001</v>
      </c>
      <c r="E41" s="127">
        <v>768.02</v>
      </c>
      <c r="F41" s="127">
        <v>805.27</v>
      </c>
      <c r="G41" s="127">
        <v>842.52</v>
      </c>
      <c r="H41" s="127">
        <v>879.7700000000001</v>
      </c>
    </row>
    <row r="42" spans="1:8">
      <c r="A42" s="126">
        <v>51</v>
      </c>
      <c r="B42" s="127">
        <v>950.81</v>
      </c>
      <c r="C42" s="127">
        <v>955.86</v>
      </c>
      <c r="D42" s="127">
        <v>966.46</v>
      </c>
      <c r="E42" s="127">
        <v>977.06000000000006</v>
      </c>
      <c r="F42" s="127">
        <v>987.66000000000008</v>
      </c>
      <c r="G42" s="127">
        <v>1006.5200000000001</v>
      </c>
      <c r="H42" s="127">
        <v>1034.5100000000002</v>
      </c>
    </row>
    <row r="43" spans="1:8">
      <c r="A43" s="126">
        <v>52</v>
      </c>
      <c r="B43" s="127">
        <v>1477.03</v>
      </c>
      <c r="C43" s="127">
        <v>1435.83</v>
      </c>
      <c r="D43" s="127">
        <v>1334.9499999999998</v>
      </c>
      <c r="E43" s="127">
        <v>1234.0700000000002</v>
      </c>
      <c r="F43" s="127">
        <v>1133.19</v>
      </c>
      <c r="G43" s="127">
        <v>1032.31</v>
      </c>
      <c r="H43" s="127">
        <v>931.43000000000006</v>
      </c>
    </row>
    <row r="44" spans="1:8">
      <c r="A44" s="126">
        <v>54</v>
      </c>
      <c r="B44" s="127">
        <v>1443.5300000000002</v>
      </c>
      <c r="C44" s="127">
        <v>1393.0900000000001</v>
      </c>
      <c r="D44" s="127">
        <v>1343.18</v>
      </c>
      <c r="E44" s="127">
        <v>1293.27</v>
      </c>
      <c r="F44" s="127">
        <v>1243.3599999999999</v>
      </c>
      <c r="G44" s="127">
        <v>1193.4499999999998</v>
      </c>
      <c r="H44" s="127">
        <v>1143.5399999999997</v>
      </c>
    </row>
    <row r="45" spans="1:8">
      <c r="A45" s="126">
        <v>55</v>
      </c>
      <c r="B45" s="127">
        <v>621.46</v>
      </c>
      <c r="C45" s="127">
        <v>594.6</v>
      </c>
      <c r="D45" s="127">
        <v>560.70000000000005</v>
      </c>
      <c r="E45" s="127">
        <v>526.80000000000007</v>
      </c>
      <c r="F45" s="127">
        <v>492.90000000000009</v>
      </c>
      <c r="G45" s="127">
        <v>459.00000000000011</v>
      </c>
      <c r="H45" s="127">
        <v>425.10000000000014</v>
      </c>
    </row>
    <row r="46" spans="1:8">
      <c r="A46" s="126">
        <v>56</v>
      </c>
      <c r="B46" s="127">
        <v>1304.79</v>
      </c>
      <c r="C46" s="127">
        <v>1251.68</v>
      </c>
      <c r="D46" s="127">
        <v>1186.3900000000001</v>
      </c>
      <c r="E46" s="127">
        <v>1121.1000000000001</v>
      </c>
      <c r="F46" s="127">
        <v>1055.8100000000002</v>
      </c>
      <c r="G46" s="127">
        <v>990.52000000000021</v>
      </c>
      <c r="H46" s="127">
        <v>925.23000000000025</v>
      </c>
    </row>
    <row r="47" spans="1:8">
      <c r="A47" s="126">
        <v>60</v>
      </c>
      <c r="B47" s="127">
        <v>414.91</v>
      </c>
      <c r="C47" s="127">
        <v>421.79000000000008</v>
      </c>
      <c r="D47" s="127">
        <v>409.09999999999997</v>
      </c>
      <c r="E47" s="127">
        <v>396.40999999999991</v>
      </c>
      <c r="F47" s="127">
        <v>383.71999999999986</v>
      </c>
      <c r="G47" s="127">
        <v>372.64999999999981</v>
      </c>
      <c r="H47" s="127">
        <v>377.83999999999975</v>
      </c>
    </row>
    <row r="48" spans="1:8">
      <c r="A48" s="126">
        <v>61</v>
      </c>
      <c r="B48" s="127">
        <v>2449.4899999999998</v>
      </c>
      <c r="C48" s="127">
        <v>2368.21</v>
      </c>
      <c r="D48" s="127">
        <v>2239.46</v>
      </c>
      <c r="E48" s="127">
        <v>2110.71</v>
      </c>
      <c r="F48" s="127">
        <v>1981.96</v>
      </c>
      <c r="G48" s="127">
        <v>1853.21</v>
      </c>
      <c r="H48" s="127">
        <v>1724.46</v>
      </c>
    </row>
    <row r="49" spans="1:8">
      <c r="A49" s="126">
        <v>63</v>
      </c>
      <c r="B49" s="127">
        <v>1057.0300000000002</v>
      </c>
      <c r="C49" s="127">
        <v>1059.69</v>
      </c>
      <c r="D49" s="127">
        <v>1076.6600000000001</v>
      </c>
      <c r="E49" s="127">
        <v>1093.6299999999999</v>
      </c>
      <c r="F49" s="127">
        <v>1110.5999999999999</v>
      </c>
      <c r="G49" s="127">
        <v>1127.57</v>
      </c>
      <c r="H49" s="127">
        <v>1150.5399999999997</v>
      </c>
    </row>
    <row r="50" spans="1:8">
      <c r="A50" s="126">
        <v>64</v>
      </c>
      <c r="B50" s="127">
        <v>319.7</v>
      </c>
      <c r="C50" s="127">
        <v>324.7</v>
      </c>
      <c r="D50" s="127">
        <v>305.57</v>
      </c>
      <c r="E50" s="127">
        <v>286.44</v>
      </c>
      <c r="F50" s="127">
        <v>267.31</v>
      </c>
      <c r="G50" s="127">
        <v>248.18</v>
      </c>
      <c r="H50" s="127">
        <v>229.05</v>
      </c>
    </row>
    <row r="51" spans="1:8">
      <c r="A51" s="126">
        <v>65</v>
      </c>
      <c r="B51" s="127">
        <v>3849.57</v>
      </c>
      <c r="C51" s="127">
        <v>3851.8700000000008</v>
      </c>
      <c r="D51" s="127">
        <v>3844.11</v>
      </c>
      <c r="E51" s="127">
        <v>3846.2500000000005</v>
      </c>
      <c r="F51" s="127">
        <v>3848.3900000000008</v>
      </c>
      <c r="G51" s="127">
        <v>3850.5300000000016</v>
      </c>
      <c r="H51" s="127">
        <v>3852.6700000000019</v>
      </c>
    </row>
    <row r="52" spans="1:8">
      <c r="A52" s="126">
        <v>66</v>
      </c>
      <c r="B52" s="127">
        <v>1815.54</v>
      </c>
      <c r="C52" s="127">
        <v>1830.2</v>
      </c>
      <c r="D52" s="127">
        <v>1663.34</v>
      </c>
      <c r="E52" s="127">
        <v>1496.48</v>
      </c>
      <c r="F52" s="127">
        <v>1329.62</v>
      </c>
      <c r="G52" s="127">
        <v>1162.7599999999998</v>
      </c>
      <c r="H52" s="127">
        <v>1058.4399999999996</v>
      </c>
    </row>
    <row r="53" spans="1:8">
      <c r="A53" s="126">
        <v>67</v>
      </c>
      <c r="B53" s="127">
        <v>1781.63</v>
      </c>
      <c r="C53" s="127">
        <v>1825.86</v>
      </c>
      <c r="D53" s="127">
        <v>1831.7</v>
      </c>
      <c r="E53" s="127">
        <v>1876.59</v>
      </c>
      <c r="F53" s="127">
        <v>1952.9799999999998</v>
      </c>
      <c r="G53" s="127">
        <v>2047.3699999999994</v>
      </c>
      <c r="H53" s="127">
        <v>2146.7599999999993</v>
      </c>
    </row>
    <row r="54" spans="1:8">
      <c r="A54" s="126">
        <v>68</v>
      </c>
      <c r="B54" s="127">
        <v>1411.92</v>
      </c>
      <c r="C54" s="127">
        <v>1362.3</v>
      </c>
      <c r="D54" s="127">
        <v>1346.1</v>
      </c>
      <c r="E54" s="127">
        <v>1329.9</v>
      </c>
      <c r="F54" s="127">
        <v>1313.7</v>
      </c>
      <c r="G54" s="127">
        <v>1297.5</v>
      </c>
      <c r="H54" s="127">
        <v>1281.3</v>
      </c>
    </row>
    <row r="55" spans="1:8">
      <c r="A55" s="126">
        <v>69</v>
      </c>
      <c r="B55" s="127">
        <v>1224.23</v>
      </c>
      <c r="C55" s="127">
        <v>1240.2499999999998</v>
      </c>
      <c r="D55" s="127">
        <v>1126.27</v>
      </c>
      <c r="E55" s="127">
        <v>1012.2900000000002</v>
      </c>
      <c r="F55" s="127">
        <v>898.31000000000051</v>
      </c>
      <c r="G55" s="127">
        <v>791.22000000000071</v>
      </c>
      <c r="H55" s="127">
        <v>702.47000000000094</v>
      </c>
    </row>
    <row r="56" spans="1:8">
      <c r="A56" s="126" t="s">
        <v>1501</v>
      </c>
      <c r="B56" s="127">
        <v>88303.999999999971</v>
      </c>
      <c r="C56" s="127">
        <v>87416.69</v>
      </c>
      <c r="D56" s="127">
        <v>86310.710000000036</v>
      </c>
      <c r="E56" s="127">
        <v>85253.680000000037</v>
      </c>
      <c r="F56" s="127">
        <v>84254.459999999992</v>
      </c>
      <c r="G56" s="127">
        <v>83427.950000000012</v>
      </c>
      <c r="H56" s="127">
        <v>82856.180000000008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Definitions</vt:lpstr>
      <vt:lpstr>FY21 Census Grant and Base Amt</vt:lpstr>
      <vt:lpstr>FY22-25 Base Amt</vt:lpstr>
      <vt:lpstr>FY22-25 Census Grant</vt:lpstr>
      <vt:lpstr>FY21 Extraordinary</vt:lpstr>
      <vt:lpstr>Extraordinary Thresholds</vt:lpstr>
      <vt:lpstr>LTM</vt:lpstr>
      <vt:lpstr>ADM_raw</vt:lpstr>
      <vt:lpstr>ADM_Pivot</vt:lpstr>
      <vt:lpstr>SUs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 173 Budget Tool for Field</dc:title>
  <dc:creator>Vermont Agency of Education</dc:creator>
  <cp:lastModifiedBy>Kate Connizzo</cp:lastModifiedBy>
  <cp:lastPrinted>2018-12-20T13:41:19Z</cp:lastPrinted>
  <dcterms:created xsi:type="dcterms:W3CDTF">2018-11-09T13:16:10Z</dcterms:created>
  <dcterms:modified xsi:type="dcterms:W3CDTF">2019-04-23T14:16:58Z</dcterms:modified>
</cp:coreProperties>
</file>